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MarcoMSpruill\Downloads\508 Compliant Docs - COMPLIANT\Mis Files\"/>
    </mc:Choice>
  </mc:AlternateContent>
  <xr:revisionPtr revIDLastSave="0" documentId="8_{90731E66-56A5-4375-9DCE-E0845C53E3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put" sheetId="1" r:id="rId1"/>
    <sheet name="PVA Calculation" sheetId="2" r:id="rId2"/>
    <sheet name="Stepped Rent Input" sheetId="3" r:id="rId3"/>
    <sheet name="Free Rent Input" sheetId="4" r:id="rId4"/>
    <sheet name="Fee Schedule" sheetId="5" r:id="rId5"/>
  </sheets>
  <calcPr calcId="191029"/>
  <customWorkbookViews>
    <customWorkbookView name="Christian A Evans - Personal View" guid="{C5911901-EFDD-46D8-BB1D-E72FFF3D291E}" mergeInterval="0" personalView="1" maximized="1" windowWidth="1020" windowHeight="553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D17" i="5"/>
  <c r="B8" i="5" s="1"/>
  <c r="C9" i="5"/>
  <c r="B2" i="5"/>
  <c r="C6" i="5" s="1"/>
  <c r="C35" i="1"/>
  <c r="B28" i="1"/>
  <c r="B29" i="1" s="1"/>
  <c r="C29" i="1" s="1"/>
  <c r="B10" i="1"/>
  <c r="A7" i="2" s="1"/>
  <c r="D14" i="5"/>
  <c r="B49" i="1"/>
  <c r="G6" i="2"/>
  <c r="C15" i="1"/>
  <c r="D15" i="1" s="1"/>
  <c r="C46" i="1"/>
  <c r="C6" i="2"/>
  <c r="D6" i="2"/>
  <c r="C42" i="1"/>
  <c r="H6" i="2" s="1"/>
  <c r="C48" i="1"/>
  <c r="D48" i="1" s="1"/>
  <c r="C37" i="1"/>
  <c r="D37" i="1" s="1"/>
  <c r="C5" i="3"/>
  <c r="B6" i="2"/>
  <c r="I5" i="4"/>
  <c r="M6" i="2" s="1"/>
  <c r="I6" i="2"/>
  <c r="J6" i="2"/>
  <c r="J14" i="4"/>
  <c r="J15" i="4"/>
  <c r="J16" i="4"/>
  <c r="J17" i="4"/>
  <c r="J18" i="4"/>
  <c r="J19" i="4"/>
  <c r="B13" i="1"/>
  <c r="D19" i="1"/>
  <c r="D23" i="1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D22" i="1"/>
  <c r="C32" i="1"/>
  <c r="C31" i="1"/>
  <c r="D35" i="1"/>
  <c r="C27" i="1"/>
  <c r="C26" i="1"/>
  <c r="C25" i="1"/>
  <c r="D20" i="1"/>
  <c r="C12" i="1"/>
  <c r="D12" i="1" s="1"/>
  <c r="C11" i="1"/>
  <c r="D11" i="1" s="1"/>
  <c r="H5" i="3"/>
  <c r="M5" i="3"/>
  <c r="O5" i="3"/>
  <c r="B30" i="1"/>
  <c r="C30" i="1" s="1"/>
  <c r="C38" i="1"/>
  <c r="J6" i="4"/>
  <c r="I6" i="4"/>
  <c r="E6" i="2"/>
  <c r="O6" i="2"/>
  <c r="E2" i="2"/>
  <c r="E7" i="1" s="1"/>
  <c r="F9" i="5"/>
  <c r="I7" i="4"/>
  <c r="J7" i="4"/>
  <c r="J8" i="4"/>
  <c r="I8" i="4"/>
  <c r="J9" i="4"/>
  <c r="I9" i="4"/>
  <c r="J10" i="4"/>
  <c r="I11" i="4"/>
  <c r="J12" i="4"/>
  <c r="I12" i="4"/>
  <c r="J13" i="4"/>
  <c r="I14" i="4"/>
  <c r="J5" i="4"/>
  <c r="I10" i="4"/>
  <c r="J11" i="4"/>
  <c r="I13" i="4"/>
  <c r="C28" i="1" l="1"/>
  <c r="B12" i="5"/>
  <c r="D12" i="5" s="1"/>
  <c r="D18" i="5"/>
  <c r="B38" i="1" s="1"/>
  <c r="F6" i="2" s="1"/>
  <c r="K6" i="2" s="1"/>
  <c r="L6" i="2" s="1"/>
  <c r="N6" i="2" s="1"/>
  <c r="P6" i="2" s="1"/>
  <c r="C49" i="1"/>
  <c r="E5" i="3"/>
  <c r="A6" i="3"/>
  <c r="C6" i="3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J5" i="3"/>
  <c r="K5" i="3" s="1"/>
  <c r="C10" i="1"/>
  <c r="D10" i="1" s="1"/>
  <c r="E6" i="3"/>
  <c r="F6" i="3" s="1"/>
  <c r="H6" i="3"/>
  <c r="J6" i="3"/>
  <c r="P5" i="3"/>
  <c r="B7" i="2"/>
  <c r="A8" i="2"/>
  <c r="A9" i="2" s="1"/>
  <c r="G7" i="2"/>
  <c r="J7" i="2"/>
  <c r="D7" i="2"/>
  <c r="H7" i="2"/>
  <c r="O7" i="2"/>
  <c r="C7" i="2"/>
  <c r="I7" i="2"/>
  <c r="E7" i="2"/>
  <c r="F7" i="2" s="1"/>
  <c r="M7" i="2"/>
  <c r="F5" i="3"/>
  <c r="C8" i="5"/>
  <c r="D9" i="5" s="1"/>
  <c r="D16" i="5" s="1"/>
  <c r="F8" i="5"/>
  <c r="I8" i="2" l="1"/>
  <c r="J8" i="2"/>
  <c r="E8" i="2"/>
  <c r="F8" i="2" s="1"/>
  <c r="M8" i="2"/>
  <c r="H8" i="2"/>
  <c r="C8" i="2"/>
  <c r="O8" i="2"/>
  <c r="A7" i="3"/>
  <c r="A8" i="3" s="1"/>
  <c r="H8" i="3" s="1"/>
  <c r="J8" i="3" s="1"/>
  <c r="M6" i="3"/>
  <c r="O6" i="3" s="1"/>
  <c r="P6" i="3" s="1"/>
  <c r="K6" i="3"/>
  <c r="D8" i="2"/>
  <c r="E8" i="3"/>
  <c r="O8" i="3"/>
  <c r="K7" i="2"/>
  <c r="L7" i="2" s="1"/>
  <c r="N7" i="2" s="1"/>
  <c r="P7" i="2" s="1"/>
  <c r="G8" i="2"/>
  <c r="B8" i="2"/>
  <c r="G9" i="2"/>
  <c r="H9" i="2"/>
  <c r="D9" i="2"/>
  <c r="J9" i="2"/>
  <c r="I9" i="2"/>
  <c r="O9" i="2"/>
  <c r="M9" i="2"/>
  <c r="A10" i="2"/>
  <c r="E9" i="2"/>
  <c r="F9" i="2" s="1"/>
  <c r="B9" i="2"/>
  <c r="C9" i="2"/>
  <c r="H7" i="3" l="1"/>
  <c r="A9" i="3"/>
  <c r="M7" i="3"/>
  <c r="C9" i="3"/>
  <c r="E9" i="3" s="1"/>
  <c r="C7" i="3"/>
  <c r="M9" i="3"/>
  <c r="C8" i="3"/>
  <c r="F8" i="3" s="1"/>
  <c r="M8" i="3"/>
  <c r="P8" i="3" s="1"/>
  <c r="E7" i="3"/>
  <c r="F7" i="3" s="1"/>
  <c r="O7" i="3"/>
  <c r="J7" i="3"/>
  <c r="K7" i="3" s="1"/>
  <c r="K8" i="2"/>
  <c r="L8" i="2" s="1"/>
  <c r="N8" i="2" s="1"/>
  <c r="P8" i="2" s="1"/>
  <c r="O9" i="3"/>
  <c r="K9" i="2"/>
  <c r="L9" i="2" s="1"/>
  <c r="K8" i="3"/>
  <c r="N9" i="2"/>
  <c r="P9" i="2" s="1"/>
  <c r="G10" i="2"/>
  <c r="J10" i="2"/>
  <c r="D10" i="2"/>
  <c r="A11" i="2"/>
  <c r="I10" i="2"/>
  <c r="O10" i="2"/>
  <c r="H10" i="2"/>
  <c r="C10" i="2"/>
  <c r="M10" i="2"/>
  <c r="B10" i="2"/>
  <c r="K10" i="2" s="1"/>
  <c r="L10" i="2" s="1"/>
  <c r="E10" i="2"/>
  <c r="F10" i="2" s="1"/>
  <c r="P7" i="3" l="1"/>
  <c r="A10" i="3"/>
  <c r="H9" i="3"/>
  <c r="F9" i="3"/>
  <c r="P9" i="3"/>
  <c r="J10" i="3"/>
  <c r="O10" i="3"/>
  <c r="N10" i="2"/>
  <c r="P10" i="2" s="1"/>
  <c r="D11" i="2"/>
  <c r="I11" i="2"/>
  <c r="A12" i="2"/>
  <c r="E11" i="2"/>
  <c r="F11" i="2" s="1"/>
  <c r="H11" i="2"/>
  <c r="O11" i="2"/>
  <c r="J11" i="2"/>
  <c r="G11" i="2"/>
  <c r="B11" i="2"/>
  <c r="M11" i="2"/>
  <c r="C11" i="2"/>
  <c r="H10" i="3" l="1"/>
  <c r="K10" i="3" s="1"/>
  <c r="A11" i="3"/>
  <c r="C10" i="3"/>
  <c r="M10" i="3"/>
  <c r="P10" i="3" s="1"/>
  <c r="J9" i="3"/>
  <c r="K9" i="3"/>
  <c r="K11" i="2"/>
  <c r="L11" i="2" s="1"/>
  <c r="E11" i="3"/>
  <c r="O11" i="3"/>
  <c r="N11" i="2"/>
  <c r="P11" i="2" s="1"/>
  <c r="J12" i="2"/>
  <c r="E12" i="2"/>
  <c r="F12" i="2" s="1"/>
  <c r="B12" i="2"/>
  <c r="A13" i="2"/>
  <c r="C12" i="2"/>
  <c r="H12" i="2"/>
  <c r="O12" i="2"/>
  <c r="M12" i="2"/>
  <c r="D12" i="2"/>
  <c r="I12" i="2"/>
  <c r="G12" i="2"/>
  <c r="H11" i="3" l="1"/>
  <c r="M11" i="3"/>
  <c r="P11" i="3" s="1"/>
  <c r="A12" i="3"/>
  <c r="C11" i="3"/>
  <c r="F11" i="3"/>
  <c r="E10" i="3"/>
  <c r="F10" i="3"/>
  <c r="E12" i="3"/>
  <c r="J12" i="3"/>
  <c r="K12" i="2"/>
  <c r="L12" i="2" s="1"/>
  <c r="N12" i="2" s="1"/>
  <c r="P12" i="2" s="1"/>
  <c r="O12" i="3"/>
  <c r="B13" i="2"/>
  <c r="H13" i="2"/>
  <c r="A14" i="2"/>
  <c r="I13" i="2"/>
  <c r="E13" i="2"/>
  <c r="F13" i="2" s="1"/>
  <c r="C13" i="2"/>
  <c r="G13" i="2"/>
  <c r="O13" i="2"/>
  <c r="D13" i="2"/>
  <c r="M13" i="2"/>
  <c r="J13" i="2"/>
  <c r="J11" i="3" l="1"/>
  <c r="K11" i="3"/>
  <c r="P12" i="3"/>
  <c r="M12" i="3"/>
  <c r="A13" i="3"/>
  <c r="H12" i="3"/>
  <c r="K12" i="3" s="1"/>
  <c r="C12" i="3"/>
  <c r="F12" i="3" s="1"/>
  <c r="K13" i="2"/>
  <c r="L13" i="2" s="1"/>
  <c r="N13" i="2" s="1"/>
  <c r="P13" i="2" s="1"/>
  <c r="E13" i="3"/>
  <c r="I14" i="2"/>
  <c r="D14" i="2"/>
  <c r="B14" i="2"/>
  <c r="G14" i="2"/>
  <c r="M14" i="2"/>
  <c r="H14" i="2"/>
  <c r="A15" i="2"/>
  <c r="E14" i="2"/>
  <c r="F14" i="2" s="1"/>
  <c r="O14" i="2"/>
  <c r="C14" i="2"/>
  <c r="J14" i="2"/>
  <c r="A14" i="3" l="1"/>
  <c r="C13" i="3"/>
  <c r="F13" i="3" s="1"/>
  <c r="H13" i="3"/>
  <c r="M13" i="3"/>
  <c r="J14" i="3"/>
  <c r="J15" i="3" s="1"/>
  <c r="E15" i="3"/>
  <c r="K14" i="2"/>
  <c r="L14" i="2" s="1"/>
  <c r="N14" i="2" s="1"/>
  <c r="P14" i="2" s="1"/>
  <c r="O14" i="3"/>
  <c r="E15" i="2"/>
  <c r="F15" i="2" s="1"/>
  <c r="M15" i="2"/>
  <c r="J15" i="2"/>
  <c r="A16" i="2"/>
  <c r="I15" i="2"/>
  <c r="D15" i="2"/>
  <c r="O15" i="2"/>
  <c r="H15" i="2"/>
  <c r="B15" i="2"/>
  <c r="G15" i="2"/>
  <c r="C15" i="2"/>
  <c r="O13" i="3" l="1"/>
  <c r="P13" i="3"/>
  <c r="J13" i="3"/>
  <c r="K13" i="3" s="1"/>
  <c r="H14" i="3"/>
  <c r="K14" i="3" s="1"/>
  <c r="M14" i="3"/>
  <c r="P14" i="3" s="1"/>
  <c r="C14" i="3"/>
  <c r="A15" i="3"/>
  <c r="O15" i="3"/>
  <c r="K15" i="2"/>
  <c r="L15" i="2" s="1"/>
  <c r="N15" i="2" s="1"/>
  <c r="P15" i="2" s="1"/>
  <c r="E16" i="3"/>
  <c r="O16" i="3"/>
  <c r="J16" i="3"/>
  <c r="O16" i="2"/>
  <c r="M16" i="2"/>
  <c r="J16" i="2"/>
  <c r="E16" i="2"/>
  <c r="F16" i="2" s="1"/>
  <c r="G16" i="2"/>
  <c r="D16" i="2"/>
  <c r="B16" i="2"/>
  <c r="K16" i="2" s="1"/>
  <c r="L16" i="2" s="1"/>
  <c r="I16" i="2"/>
  <c r="C16" i="2"/>
  <c r="H16" i="2"/>
  <c r="A17" i="2"/>
  <c r="E14" i="3" l="1"/>
  <c r="F14" i="3"/>
  <c r="A16" i="3"/>
  <c r="C15" i="3"/>
  <c r="F15" i="3" s="1"/>
  <c r="H15" i="3"/>
  <c r="K15" i="3" s="1"/>
  <c r="M15" i="3"/>
  <c r="P15" i="3" s="1"/>
  <c r="N16" i="2"/>
  <c r="P16" i="2" s="1"/>
  <c r="E17" i="3"/>
  <c r="J17" i="3"/>
  <c r="O17" i="3"/>
  <c r="D17" i="2"/>
  <c r="E17" i="2"/>
  <c r="F17" i="2" s="1"/>
  <c r="H17" i="2"/>
  <c r="I17" i="2"/>
  <c r="A18" i="2"/>
  <c r="B17" i="2"/>
  <c r="C17" i="2"/>
  <c r="O17" i="2"/>
  <c r="J17" i="2"/>
  <c r="K17" i="2"/>
  <c r="P17" i="2"/>
  <c r="G17" i="2"/>
  <c r="L17" i="2"/>
  <c r="N17" i="2"/>
  <c r="M17" i="2"/>
  <c r="A17" i="3" l="1"/>
  <c r="C16" i="3"/>
  <c r="F16" i="3" s="1"/>
  <c r="M16" i="3"/>
  <c r="P16" i="3" s="1"/>
  <c r="H16" i="3"/>
  <c r="K16" i="3" s="1"/>
  <c r="O18" i="3"/>
  <c r="E18" i="3"/>
  <c r="J18" i="3"/>
  <c r="P18" i="2"/>
  <c r="O18" i="2"/>
  <c r="G18" i="2"/>
  <c r="N18" i="2"/>
  <c r="H18" i="2"/>
  <c r="B18" i="2"/>
  <c r="I18" i="2"/>
  <c r="J18" i="2"/>
  <c r="E18" i="2"/>
  <c r="F18" i="2" s="1"/>
  <c r="M18" i="2"/>
  <c r="C18" i="2"/>
  <c r="K18" i="2"/>
  <c r="A19" i="2"/>
  <c r="L18" i="2"/>
  <c r="D18" i="2"/>
  <c r="M17" i="3" l="1"/>
  <c r="P17" i="3" s="1"/>
  <c r="H17" i="3"/>
  <c r="K17" i="3" s="1"/>
  <c r="C17" i="3"/>
  <c r="F17" i="3" s="1"/>
  <c r="A18" i="3"/>
  <c r="O19" i="3"/>
  <c r="J19" i="3"/>
  <c r="E19" i="3"/>
  <c r="M19" i="2"/>
  <c r="B19" i="2"/>
  <c r="D19" i="2"/>
  <c r="A20" i="2"/>
  <c r="P19" i="2"/>
  <c r="I19" i="2"/>
  <c r="N19" i="2"/>
  <c r="O19" i="2"/>
  <c r="H19" i="2"/>
  <c r="E19" i="2"/>
  <c r="F19" i="2" s="1"/>
  <c r="G19" i="2"/>
  <c r="J19" i="2"/>
  <c r="L19" i="2"/>
  <c r="C19" i="2"/>
  <c r="K19" i="2"/>
  <c r="A19" i="3" l="1"/>
  <c r="C18" i="3"/>
  <c r="F18" i="3" s="1"/>
  <c r="M18" i="3"/>
  <c r="P18" i="3" s="1"/>
  <c r="H18" i="3"/>
  <c r="K18" i="3" s="1"/>
  <c r="J20" i="3"/>
  <c r="O20" i="3"/>
  <c r="E20" i="3"/>
  <c r="C20" i="2"/>
  <c r="P20" i="2"/>
  <c r="A21" i="2"/>
  <c r="H20" i="2"/>
  <c r="G20" i="2"/>
  <c r="J20" i="2"/>
  <c r="B20" i="2"/>
  <c r="E20" i="2"/>
  <c r="F20" i="2" s="1"/>
  <c r="M20" i="2"/>
  <c r="N20" i="2"/>
  <c r="L20" i="2"/>
  <c r="I20" i="2"/>
  <c r="O20" i="2"/>
  <c r="D20" i="2"/>
  <c r="K20" i="2"/>
  <c r="C19" i="3" l="1"/>
  <c r="F19" i="3" s="1"/>
  <c r="A20" i="3"/>
  <c r="M19" i="3"/>
  <c r="P19" i="3" s="1"/>
  <c r="H19" i="3"/>
  <c r="K19" i="3" s="1"/>
  <c r="O21" i="3"/>
  <c r="E21" i="3"/>
  <c r="J21" i="3"/>
  <c r="E21" i="2"/>
  <c r="F21" i="2" s="1"/>
  <c r="D21" i="2"/>
  <c r="I21" i="2"/>
  <c r="B21" i="2"/>
  <c r="L21" i="2"/>
  <c r="M21" i="2"/>
  <c r="P21" i="2"/>
  <c r="C21" i="2"/>
  <c r="H21" i="2"/>
  <c r="A22" i="2"/>
  <c r="G21" i="2"/>
  <c r="N21" i="2"/>
  <c r="O21" i="2"/>
  <c r="J21" i="2"/>
  <c r="K21" i="2"/>
  <c r="C20" i="3" l="1"/>
  <c r="F20" i="3" s="1"/>
  <c r="M20" i="3"/>
  <c r="P20" i="3" s="1"/>
  <c r="A21" i="3"/>
  <c r="H20" i="3"/>
  <c r="K20" i="3" s="1"/>
  <c r="J22" i="3"/>
  <c r="E22" i="3"/>
  <c r="O22" i="3"/>
  <c r="O22" i="2"/>
  <c r="P22" i="2"/>
  <c r="K22" i="2"/>
  <c r="N22" i="2"/>
  <c r="D22" i="2"/>
  <c r="M22" i="2"/>
  <c r="C22" i="2"/>
  <c r="H22" i="2"/>
  <c r="B22" i="2"/>
  <c r="J22" i="2"/>
  <c r="E22" i="2"/>
  <c r="F22" i="2" s="1"/>
  <c r="L22" i="2"/>
  <c r="G22" i="2"/>
  <c r="I22" i="2"/>
  <c r="A23" i="2"/>
  <c r="M21" i="3" l="1"/>
  <c r="P21" i="3" s="1"/>
  <c r="H21" i="3"/>
  <c r="K21" i="3" s="1"/>
  <c r="C21" i="3"/>
  <c r="F21" i="3" s="1"/>
  <c r="A22" i="3"/>
  <c r="E23" i="3"/>
  <c r="J23" i="3"/>
  <c r="O23" i="3"/>
  <c r="G23" i="2"/>
  <c r="H23" i="2"/>
  <c r="I23" i="2"/>
  <c r="L23" i="2"/>
  <c r="B23" i="2"/>
  <c r="D23" i="2"/>
  <c r="K23" i="2"/>
  <c r="P23" i="2"/>
  <c r="J23" i="2"/>
  <c r="A24" i="2"/>
  <c r="M23" i="2"/>
  <c r="C23" i="2"/>
  <c r="E23" i="2"/>
  <c r="F23" i="2" s="1"/>
  <c r="N23" i="2"/>
  <c r="O23" i="2"/>
  <c r="C22" i="3" l="1"/>
  <c r="F22" i="3" s="1"/>
  <c r="M22" i="3"/>
  <c r="P22" i="3" s="1"/>
  <c r="H22" i="3"/>
  <c r="K22" i="3" s="1"/>
  <c r="A23" i="3"/>
  <c r="J24" i="3"/>
  <c r="O24" i="3"/>
  <c r="E24" i="3"/>
  <c r="L24" i="2"/>
  <c r="B24" i="2"/>
  <c r="P24" i="2"/>
  <c r="G24" i="2"/>
  <c r="A25" i="2"/>
  <c r="J24" i="2"/>
  <c r="E24" i="2"/>
  <c r="F24" i="2" s="1"/>
  <c r="H24" i="2"/>
  <c r="K24" i="2"/>
  <c r="O24" i="2"/>
  <c r="D24" i="2"/>
  <c r="N24" i="2"/>
  <c r="C24" i="2"/>
  <c r="M24" i="2"/>
  <c r="I24" i="2"/>
  <c r="C23" i="3" l="1"/>
  <c r="F23" i="3" s="1"/>
  <c r="H23" i="3"/>
  <c r="K23" i="3" s="1"/>
  <c r="M23" i="3"/>
  <c r="P23" i="3" s="1"/>
  <c r="A24" i="3"/>
  <c r="O25" i="3"/>
  <c r="E25" i="3"/>
  <c r="J25" i="3"/>
  <c r="M25" i="2"/>
  <c r="A26" i="2"/>
  <c r="N25" i="2"/>
  <c r="G25" i="2"/>
  <c r="H25" i="2"/>
  <c r="K25" i="2"/>
  <c r="C25" i="2"/>
  <c r="D25" i="2"/>
  <c r="L25" i="2"/>
  <c r="B25" i="2"/>
  <c r="I25" i="2"/>
  <c r="P25" i="2"/>
  <c r="E25" i="2"/>
  <c r="F25" i="2" s="1"/>
  <c r="O25" i="2"/>
  <c r="J25" i="2"/>
  <c r="C24" i="3" l="1"/>
  <c r="F24" i="3" s="1"/>
  <c r="A25" i="3"/>
  <c r="M24" i="3"/>
  <c r="P24" i="3" s="1"/>
  <c r="H24" i="3"/>
  <c r="K24" i="3" s="1"/>
  <c r="O26" i="3"/>
  <c r="J26" i="3"/>
  <c r="E26" i="3"/>
  <c r="N26" i="2"/>
  <c r="J26" i="2"/>
  <c r="M26" i="2"/>
  <c r="I26" i="2"/>
  <c r="L26" i="2"/>
  <c r="G26" i="2"/>
  <c r="B26" i="2"/>
  <c r="H26" i="2"/>
  <c r="P26" i="2"/>
  <c r="K26" i="2"/>
  <c r="O26" i="2"/>
  <c r="A27" i="2"/>
  <c r="C26" i="2"/>
  <c r="E26" i="2"/>
  <c r="F26" i="2" s="1"/>
  <c r="D26" i="2"/>
  <c r="C25" i="3" l="1"/>
  <c r="F25" i="3" s="1"/>
  <c r="H25" i="3"/>
  <c r="K25" i="3" s="1"/>
  <c r="M25" i="3"/>
  <c r="P25" i="3" s="1"/>
  <c r="A26" i="3"/>
  <c r="E27" i="3"/>
  <c r="J27" i="3"/>
  <c r="O27" i="3"/>
  <c r="M27" i="2"/>
  <c r="O27" i="2"/>
  <c r="L27" i="2"/>
  <c r="N27" i="2"/>
  <c r="P27" i="2"/>
  <c r="E27" i="2"/>
  <c r="F27" i="2" s="1"/>
  <c r="J27" i="2"/>
  <c r="H27" i="2"/>
  <c r="G27" i="2"/>
  <c r="I27" i="2"/>
  <c r="C27" i="2"/>
  <c r="K27" i="2"/>
  <c r="A28" i="2"/>
  <c r="D27" i="2"/>
  <c r="B27" i="2"/>
  <c r="M26" i="3" l="1"/>
  <c r="P26" i="3" s="1"/>
  <c r="A27" i="3"/>
  <c r="H26" i="3"/>
  <c r="K26" i="3" s="1"/>
  <c r="C26" i="3"/>
  <c r="F26" i="3" s="1"/>
  <c r="O28" i="3"/>
  <c r="E28" i="3"/>
  <c r="J28" i="3"/>
  <c r="A29" i="2"/>
  <c r="I28" i="2"/>
  <c r="H28" i="2"/>
  <c r="M28" i="2"/>
  <c r="E28" i="2"/>
  <c r="F28" i="2" s="1"/>
  <c r="B28" i="2"/>
  <c r="D28" i="2"/>
  <c r="J28" i="2"/>
  <c r="L28" i="2"/>
  <c r="N28" i="2"/>
  <c r="C28" i="2"/>
  <c r="K28" i="2"/>
  <c r="G28" i="2"/>
  <c r="O28" i="2"/>
  <c r="P28" i="2"/>
  <c r="M27" i="3" l="1"/>
  <c r="P27" i="3" s="1"/>
  <c r="A28" i="3"/>
  <c r="C27" i="3"/>
  <c r="F27" i="3" s="1"/>
  <c r="H27" i="3"/>
  <c r="K27" i="3" s="1"/>
  <c r="J29" i="3"/>
  <c r="O29" i="3"/>
  <c r="E29" i="3"/>
  <c r="A30" i="2"/>
  <c r="K29" i="2"/>
  <c r="O29" i="2"/>
  <c r="D29" i="2"/>
  <c r="P29" i="2"/>
  <c r="G29" i="2"/>
  <c r="I29" i="2"/>
  <c r="N29" i="2"/>
  <c r="J29" i="2"/>
  <c r="M29" i="2"/>
  <c r="H29" i="2"/>
  <c r="C29" i="2"/>
  <c r="B29" i="2"/>
  <c r="E29" i="2"/>
  <c r="F29" i="2" s="1"/>
  <c r="L29" i="2"/>
  <c r="M28" i="3" l="1"/>
  <c r="P28" i="3" s="1"/>
  <c r="C28" i="3"/>
  <c r="F28" i="3" s="1"/>
  <c r="H28" i="3"/>
  <c r="K28" i="3" s="1"/>
  <c r="A29" i="3"/>
  <c r="J30" i="3"/>
  <c r="O30" i="3"/>
  <c r="E30" i="3"/>
  <c r="C30" i="2"/>
  <c r="H30" i="2"/>
  <c r="J30" i="2"/>
  <c r="A31" i="2"/>
  <c r="L30" i="2"/>
  <c r="D30" i="2"/>
  <c r="B30" i="2"/>
  <c r="P30" i="2"/>
  <c r="M30" i="2"/>
  <c r="N30" i="2"/>
  <c r="I30" i="2"/>
  <c r="O30" i="2"/>
  <c r="E30" i="2"/>
  <c r="F30" i="2" s="1"/>
  <c r="K30" i="2"/>
  <c r="G30" i="2"/>
  <c r="M29" i="3" l="1"/>
  <c r="P29" i="3" s="1"/>
  <c r="H29" i="3"/>
  <c r="K29" i="3" s="1"/>
  <c r="C29" i="3"/>
  <c r="F29" i="3" s="1"/>
  <c r="A30" i="3"/>
  <c r="E31" i="3"/>
  <c r="J31" i="3"/>
  <c r="O31" i="3"/>
  <c r="D31" i="2"/>
  <c r="J31" i="2"/>
  <c r="I31" i="2"/>
  <c r="E31" i="2"/>
  <c r="F31" i="2" s="1"/>
  <c r="A32" i="2"/>
  <c r="L31" i="2"/>
  <c r="P31" i="2"/>
  <c r="G31" i="2"/>
  <c r="B31" i="2"/>
  <c r="N31" i="2"/>
  <c r="H31" i="2"/>
  <c r="O31" i="2"/>
  <c r="M31" i="2"/>
  <c r="K31" i="2"/>
  <c r="C31" i="2"/>
  <c r="C30" i="3" l="1"/>
  <c r="F30" i="3" s="1"/>
  <c r="H30" i="3"/>
  <c r="K30" i="3" s="1"/>
  <c r="A31" i="3"/>
  <c r="M30" i="3"/>
  <c r="P30" i="3" s="1"/>
  <c r="J32" i="3"/>
  <c r="O32" i="3"/>
  <c r="E32" i="3"/>
  <c r="B32" i="2"/>
  <c r="O32" i="2"/>
  <c r="P32" i="2"/>
  <c r="H32" i="2"/>
  <c r="D32" i="2"/>
  <c r="L32" i="2"/>
  <c r="I32" i="2"/>
  <c r="K32" i="2"/>
  <c r="M32" i="2"/>
  <c r="E32" i="2"/>
  <c r="F32" i="2" s="1"/>
  <c r="J32" i="2"/>
  <c r="C32" i="2"/>
  <c r="A33" i="2"/>
  <c r="G32" i="2"/>
  <c r="N32" i="2"/>
  <c r="C31" i="3" l="1"/>
  <c r="F31" i="3" s="1"/>
  <c r="H31" i="3"/>
  <c r="K31" i="3" s="1"/>
  <c r="M31" i="3"/>
  <c r="P31" i="3" s="1"/>
  <c r="A32" i="3"/>
  <c r="O33" i="3"/>
  <c r="E33" i="3"/>
  <c r="J33" i="3"/>
  <c r="L33" i="2"/>
  <c r="O33" i="2"/>
  <c r="I33" i="2"/>
  <c r="K33" i="2"/>
  <c r="J33" i="2"/>
  <c r="D33" i="2"/>
  <c r="P33" i="2"/>
  <c r="N33" i="2"/>
  <c r="M33" i="2"/>
  <c r="C33" i="2"/>
  <c r="A34" i="2"/>
  <c r="G33" i="2"/>
  <c r="E33" i="2"/>
  <c r="F33" i="2" s="1"/>
  <c r="B33" i="2"/>
  <c r="H33" i="2"/>
  <c r="A33" i="3" l="1"/>
  <c r="M32" i="3"/>
  <c r="P32" i="3" s="1"/>
  <c r="H32" i="3"/>
  <c r="K32" i="3" s="1"/>
  <c r="C32" i="3"/>
  <c r="F32" i="3" s="1"/>
  <c r="J34" i="3"/>
  <c r="O34" i="3"/>
  <c r="E34" i="3"/>
  <c r="O34" i="2"/>
  <c r="J34" i="2"/>
  <c r="B34" i="2"/>
  <c r="H34" i="2"/>
  <c r="P34" i="2"/>
  <c r="K34" i="2"/>
  <c r="D34" i="2"/>
  <c r="G34" i="2"/>
  <c r="A35" i="2"/>
  <c r="E34" i="2"/>
  <c r="F34" i="2" s="1"/>
  <c r="L34" i="2"/>
  <c r="C34" i="2"/>
  <c r="N34" i="2"/>
  <c r="M34" i="2"/>
  <c r="I34" i="2"/>
  <c r="A34" i="3" l="1"/>
  <c r="C33" i="3"/>
  <c r="F33" i="3" s="1"/>
  <c r="M33" i="3"/>
  <c r="P33" i="3" s="1"/>
  <c r="H33" i="3"/>
  <c r="K33" i="3" s="1"/>
  <c r="E35" i="3"/>
  <c r="J35" i="3"/>
  <c r="O35" i="3"/>
  <c r="A36" i="2"/>
  <c r="D35" i="2"/>
  <c r="C35" i="2"/>
  <c r="P35" i="2"/>
  <c r="O35" i="2"/>
  <c r="L35" i="2"/>
  <c r="I35" i="2"/>
  <c r="G35" i="2"/>
  <c r="J35" i="2"/>
  <c r="K35" i="2"/>
  <c r="N35" i="2"/>
  <c r="E35" i="2"/>
  <c r="F35" i="2" s="1"/>
  <c r="H35" i="2"/>
  <c r="M35" i="2"/>
  <c r="B35" i="2"/>
  <c r="C34" i="3" l="1"/>
  <c r="F34" i="3" s="1"/>
  <c r="H34" i="3"/>
  <c r="K34" i="3" s="1"/>
  <c r="M34" i="3"/>
  <c r="P34" i="3" s="1"/>
  <c r="A35" i="3"/>
  <c r="J36" i="3"/>
  <c r="O36" i="3"/>
  <c r="E36" i="3"/>
  <c r="O36" i="2"/>
  <c r="M36" i="2"/>
  <c r="D36" i="2"/>
  <c r="H36" i="2"/>
  <c r="N36" i="2"/>
  <c r="E36" i="2"/>
  <c r="F36" i="2" s="1"/>
  <c r="K36" i="2"/>
  <c r="L36" i="2"/>
  <c r="B36" i="2"/>
  <c r="P36" i="2"/>
  <c r="C36" i="2"/>
  <c r="A37" i="2"/>
  <c r="I36" i="2"/>
  <c r="J36" i="2"/>
  <c r="G36" i="2"/>
  <c r="C35" i="3" l="1"/>
  <c r="F35" i="3" s="1"/>
  <c r="H35" i="3"/>
  <c r="K35" i="3" s="1"/>
  <c r="M35" i="3"/>
  <c r="P35" i="3" s="1"/>
  <c r="A36" i="3"/>
  <c r="O37" i="3"/>
  <c r="E37" i="3"/>
  <c r="J37" i="3"/>
  <c r="I37" i="2"/>
  <c r="H37" i="2"/>
  <c r="O37" i="2"/>
  <c r="D37" i="2"/>
  <c r="A38" i="2"/>
  <c r="N37" i="2"/>
  <c r="L37" i="2"/>
  <c r="P37" i="2"/>
  <c r="E37" i="2"/>
  <c r="F37" i="2" s="1"/>
  <c r="B37" i="2"/>
  <c r="K37" i="2"/>
  <c r="G37" i="2"/>
  <c r="C37" i="2"/>
  <c r="M37" i="2"/>
  <c r="J37" i="2"/>
  <c r="C36" i="3" l="1"/>
  <c r="F36" i="3" s="1"/>
  <c r="M36" i="3"/>
  <c r="P36" i="3" s="1"/>
  <c r="A37" i="3"/>
  <c r="H36" i="3"/>
  <c r="K36" i="3" s="1"/>
  <c r="J38" i="3"/>
  <c r="O38" i="3"/>
  <c r="E38" i="3"/>
  <c r="L38" i="2"/>
  <c r="I38" i="2"/>
  <c r="M38" i="2"/>
  <c r="N38" i="2"/>
  <c r="B38" i="2"/>
  <c r="O38" i="2"/>
  <c r="E38" i="2"/>
  <c r="F38" i="2" s="1"/>
  <c r="J38" i="2"/>
  <c r="C38" i="2"/>
  <c r="H38" i="2"/>
  <c r="D38" i="2"/>
  <c r="K38" i="2"/>
  <c r="A39" i="2"/>
  <c r="P38" i="2"/>
  <c r="G38" i="2"/>
  <c r="A38" i="3" l="1"/>
  <c r="C37" i="3"/>
  <c r="F37" i="3" s="1"/>
  <c r="M37" i="3"/>
  <c r="P37" i="3" s="1"/>
  <c r="H37" i="3"/>
  <c r="K37" i="3" s="1"/>
  <c r="E39" i="3"/>
  <c r="O39" i="3"/>
  <c r="J39" i="3"/>
  <c r="P39" i="2"/>
  <c r="A40" i="2"/>
  <c r="E39" i="2"/>
  <c r="F39" i="2" s="1"/>
  <c r="N39" i="2"/>
  <c r="H39" i="2"/>
  <c r="K39" i="2"/>
  <c r="D39" i="2"/>
  <c r="C39" i="2"/>
  <c r="I39" i="2"/>
  <c r="O39" i="2"/>
  <c r="B39" i="2"/>
  <c r="M39" i="2"/>
  <c r="L39" i="2"/>
  <c r="J39" i="2"/>
  <c r="G39" i="2"/>
  <c r="A39" i="3" l="1"/>
  <c r="H38" i="3"/>
  <c r="K38" i="3" s="1"/>
  <c r="M38" i="3"/>
  <c r="P38" i="3" s="1"/>
  <c r="C38" i="3"/>
  <c r="F38" i="3" s="1"/>
  <c r="J40" i="3"/>
  <c r="O40" i="3"/>
  <c r="E40" i="3"/>
  <c r="I40" i="2"/>
  <c r="H40" i="2"/>
  <c r="D40" i="2"/>
  <c r="N40" i="2"/>
  <c r="K40" i="2"/>
  <c r="C40" i="2"/>
  <c r="A41" i="2"/>
  <c r="E40" i="2"/>
  <c r="F40" i="2" s="1"/>
  <c r="G40" i="2"/>
  <c r="P40" i="2"/>
  <c r="M40" i="2"/>
  <c r="B40" i="2"/>
  <c r="J40" i="2"/>
  <c r="O40" i="2"/>
  <c r="L40" i="2"/>
  <c r="H39" i="3" l="1"/>
  <c r="K39" i="3" s="1"/>
  <c r="A40" i="3"/>
  <c r="M39" i="3"/>
  <c r="P39" i="3" s="1"/>
  <c r="C39" i="3"/>
  <c r="F39" i="3" s="1"/>
  <c r="O41" i="3"/>
  <c r="E41" i="3"/>
  <c r="J41" i="3"/>
  <c r="E41" i="2"/>
  <c r="F41" i="2" s="1"/>
  <c r="B41" i="2"/>
  <c r="C41" i="2"/>
  <c r="D41" i="2"/>
  <c r="N41" i="2"/>
  <c r="I41" i="2"/>
  <c r="G41" i="2"/>
  <c r="P41" i="2"/>
  <c r="A42" i="2"/>
  <c r="L41" i="2"/>
  <c r="O41" i="2"/>
  <c r="J41" i="2"/>
  <c r="H41" i="2"/>
  <c r="M41" i="2"/>
  <c r="K41" i="2"/>
  <c r="M40" i="3" l="1"/>
  <c r="P40" i="3" s="1"/>
  <c r="C40" i="3"/>
  <c r="F40" i="3" s="1"/>
  <c r="H40" i="3"/>
  <c r="K40" i="3" s="1"/>
  <c r="A41" i="3"/>
  <c r="J42" i="3"/>
  <c r="O42" i="3"/>
  <c r="E42" i="3"/>
  <c r="G42" i="2"/>
  <c r="C42" i="2"/>
  <c r="A43" i="2"/>
  <c r="N42" i="2"/>
  <c r="H42" i="2"/>
  <c r="I42" i="2"/>
  <c r="K42" i="2"/>
  <c r="D42" i="2"/>
  <c r="B42" i="2"/>
  <c r="E42" i="2"/>
  <c r="F42" i="2" s="1"/>
  <c r="O42" i="2"/>
  <c r="L42" i="2"/>
  <c r="P42" i="2"/>
  <c r="M42" i="2"/>
  <c r="J42" i="2"/>
  <c r="H41" i="3" l="1"/>
  <c r="K41" i="3" s="1"/>
  <c r="A42" i="3"/>
  <c r="M41" i="3"/>
  <c r="P41" i="3" s="1"/>
  <c r="C41" i="3"/>
  <c r="F41" i="3" s="1"/>
  <c r="E43" i="3"/>
  <c r="J43" i="3"/>
  <c r="O43" i="3"/>
  <c r="I43" i="2"/>
  <c r="C43" i="2"/>
  <c r="K43" i="2"/>
  <c r="J43" i="2"/>
  <c r="B43" i="2"/>
  <c r="D43" i="2"/>
  <c r="N43" i="2"/>
  <c r="G43" i="2"/>
  <c r="L43" i="2"/>
  <c r="H43" i="2"/>
  <c r="P43" i="2"/>
  <c r="A44" i="2"/>
  <c r="O43" i="2"/>
  <c r="E43" i="2"/>
  <c r="F43" i="2" s="1"/>
  <c r="M43" i="2"/>
  <c r="A43" i="3" l="1"/>
  <c r="H42" i="3"/>
  <c r="K42" i="3" s="1"/>
  <c r="C42" i="3"/>
  <c r="F42" i="3" s="1"/>
  <c r="M42" i="3"/>
  <c r="P42" i="3" s="1"/>
  <c r="J44" i="3"/>
  <c r="O44" i="3"/>
  <c r="E44" i="3"/>
  <c r="N44" i="2"/>
  <c r="P44" i="2"/>
  <c r="I44" i="2"/>
  <c r="B44" i="2"/>
  <c r="O44" i="2"/>
  <c r="K44" i="2"/>
  <c r="M44" i="2"/>
  <c r="A45" i="2"/>
  <c r="C44" i="2"/>
  <c r="J44" i="2"/>
  <c r="H44" i="2"/>
  <c r="G44" i="2"/>
  <c r="L44" i="2"/>
  <c r="E44" i="2"/>
  <c r="F44" i="2" s="1"/>
  <c r="D44" i="2"/>
  <c r="C43" i="3" l="1"/>
  <c r="F43" i="3" s="1"/>
  <c r="M43" i="3"/>
  <c r="P43" i="3" s="1"/>
  <c r="A44" i="3"/>
  <c r="H43" i="3"/>
  <c r="K43" i="3" s="1"/>
  <c r="I45" i="2"/>
  <c r="N45" i="2"/>
  <c r="J45" i="2"/>
  <c r="E45" i="2"/>
  <c r="F45" i="2" s="1"/>
  <c r="C45" i="2"/>
  <c r="H45" i="2"/>
  <c r="K45" i="2"/>
  <c r="B45" i="2"/>
  <c r="L45" i="2"/>
  <c r="D45" i="2"/>
  <c r="M45" i="2"/>
  <c r="G45" i="2"/>
  <c r="P45" i="2"/>
  <c r="O45" i="2"/>
  <c r="M44" i="3" l="1"/>
  <c r="P44" i="3" s="1"/>
  <c r="H44" i="3"/>
  <c r="K44" i="3" s="1"/>
  <c r="C44" i="3"/>
  <c r="F4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StevenRPeters</author>
    <author>Steve</author>
    <author>JulieKHepp</author>
  </authors>
  <commentList>
    <comment ref="A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StevenRPeters
Reflects full term of the lease without renewal options.  
NOT the Firm Term</t>
        </r>
      </text>
    </comment>
    <comment ref="A12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Steve:</t>
        </r>
        <r>
          <rPr>
            <sz val="8"/>
            <color indexed="81"/>
            <rFont val="Tahoma"/>
            <family val="2"/>
          </rPr>
          <t xml:space="preserve">
Enter only if being evaluated</t>
        </r>
      </text>
    </comment>
    <comment ref="A1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Steve:</t>
        </r>
        <r>
          <rPr>
            <sz val="8"/>
            <color indexed="81"/>
            <rFont val="Tahoma"/>
            <family val="2"/>
          </rPr>
          <t xml:space="preserve">
Enter Y if Lease has an increase or decrease to Shell Rent.  Enter values on Stepped Rent Input page.  Enter N if the only change is that TI is amortized for less than the full lease period</t>
        </r>
      </text>
    </comment>
    <comment ref="A20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Steve:</t>
        </r>
        <r>
          <rPr>
            <sz val="8"/>
            <color indexed="81"/>
            <rFont val="Tahoma"/>
            <family val="2"/>
          </rPr>
          <t xml:space="preserve">
Enter Y if Lease has an increase or decrease to Parking Rates other than escalation.  Enter values on Stepped Rent Input page.  Enter N if there is no change other than escalation </t>
        </r>
      </text>
    </comment>
    <comment ref="A40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JulieKHepp:</t>
        </r>
        <r>
          <rPr>
            <sz val="9"/>
            <color indexed="81"/>
            <rFont val="Tahoma"/>
            <family val="2"/>
          </rPr>
          <t xml:space="preserve">
Fill out only if Present Value Price Evaluation Paragraph in RLP includes language to evaluate overtime;  # of estimate hours must match # of hours stated in this paragraph.</t>
        </r>
      </text>
    </comment>
  </commentList>
</comments>
</file>

<file path=xl/sharedStrings.xml><?xml version="1.0" encoding="utf-8"?>
<sst xmlns="http://schemas.openxmlformats.org/spreadsheetml/2006/main" count="178" uniqueCount="124">
  <si>
    <t>BASIC PRESENT VALUE ANALYSIS</t>
  </si>
  <si>
    <t>Building Name</t>
  </si>
  <si>
    <t>Building Street Address</t>
  </si>
  <si>
    <t>Building City, State, Zip Code</t>
  </si>
  <si>
    <t>Offeror's Name</t>
  </si>
  <si>
    <t>Client Agency</t>
  </si>
  <si>
    <t>Term</t>
  </si>
  <si>
    <t>Months</t>
  </si>
  <si>
    <t>Years</t>
  </si>
  <si>
    <t>Rentable Square Feet</t>
  </si>
  <si>
    <t>Rent</t>
  </si>
  <si>
    <t>Annual Rent</t>
  </si>
  <si>
    <t>Tenant Improvement Allowance</t>
  </si>
  <si>
    <t>Total TIA Principal</t>
  </si>
  <si>
    <t>Lessor's Amortization Rate</t>
  </si>
  <si>
    <t>Term in Months to Amortize TIA</t>
  </si>
  <si>
    <t>Shell Rent</t>
  </si>
  <si>
    <t>Initial Term (months)</t>
  </si>
  <si>
    <t>Renewal Term (months)</t>
  </si>
  <si>
    <t>R/U Factor</t>
  </si>
  <si>
    <t>Square Footage &amp; Parking</t>
  </si>
  <si>
    <t>Structured Parking Spaces</t>
  </si>
  <si>
    <t>Surface Parking Spaces</t>
  </si>
  <si>
    <t>Op Cost (in Lease)</t>
  </si>
  <si>
    <t>Rate per USF</t>
  </si>
  <si>
    <t>Op Cost (Government)</t>
  </si>
  <si>
    <t>Amortization of TIA</t>
  </si>
  <si>
    <t>Structured Parking Rate</t>
  </si>
  <si>
    <t>Surface Parking Rate</t>
  </si>
  <si>
    <t>Overtime Utilities</t>
  </si>
  <si>
    <t>Number of Estimate Hours</t>
  </si>
  <si>
    <t>Rate Per Hour</t>
  </si>
  <si>
    <t>Annual OT</t>
  </si>
  <si>
    <t>Charge</t>
  </si>
  <si>
    <t>Initial Term</t>
  </si>
  <si>
    <t>ANSI/BOMA Office Area (Usable)</t>
  </si>
  <si>
    <t>Office Area (Usable)</t>
  </si>
  <si>
    <t>Discount Rate</t>
  </si>
  <si>
    <t>Escalation Rate</t>
  </si>
  <si>
    <t>Lump Sum and Broker Credit</t>
  </si>
  <si>
    <t>Total Lump Sum</t>
  </si>
  <si>
    <t>Commission Credit</t>
  </si>
  <si>
    <t>Present Value Calculation</t>
  </si>
  <si>
    <t>Year</t>
  </si>
  <si>
    <t>Shell</t>
  </si>
  <si>
    <t>Rental</t>
  </si>
  <si>
    <t>TI</t>
  </si>
  <si>
    <t>Op Cost</t>
  </si>
  <si>
    <t>(in Lease)</t>
  </si>
  <si>
    <t>(Gov't)</t>
  </si>
  <si>
    <t xml:space="preserve">Lessor </t>
  </si>
  <si>
    <t>TI OH</t>
  </si>
  <si>
    <t>Overtime</t>
  </si>
  <si>
    <t>Utilities</t>
  </si>
  <si>
    <t>Total</t>
  </si>
  <si>
    <t>Rate psf</t>
  </si>
  <si>
    <t>Annual</t>
  </si>
  <si>
    <t>Less Credit</t>
  </si>
  <si>
    <t>Present Value per USF</t>
  </si>
  <si>
    <t>Stepped Rent Input</t>
  </si>
  <si>
    <t xml:space="preserve">Surface </t>
  </si>
  <si>
    <t>Parking</t>
  </si>
  <si>
    <t>Structured</t>
  </si>
  <si>
    <t>Surface</t>
  </si>
  <si>
    <t>Enter Value For Each Year of Lease</t>
  </si>
  <si>
    <t>All amounts shown as Rate per USF</t>
  </si>
  <si>
    <t>Present Value For This Offer</t>
  </si>
  <si>
    <t>Parking Escalation Rate</t>
  </si>
  <si>
    <t>Does Shell Rent Step? (Y/N)</t>
  </si>
  <si>
    <t>Does Parking Rate Step? (Y/N)</t>
  </si>
  <si>
    <t>Does Parking Rate Escalate? (Y/N)</t>
  </si>
  <si>
    <t>Does Offer Include Free Rent? (Y/N)</t>
  </si>
  <si>
    <t>Does Overtime Charge Escalate? (Y/N)</t>
  </si>
  <si>
    <t>Original</t>
  </si>
  <si>
    <t>Renewal</t>
  </si>
  <si>
    <t>Orig</t>
  </si>
  <si>
    <t>Renew</t>
  </si>
  <si>
    <t>Free Rent Input</t>
  </si>
  <si>
    <t>Input Value for Each Year(partial year)</t>
  </si>
  <si>
    <t>Free</t>
  </si>
  <si>
    <t xml:space="preserve">Shell </t>
  </si>
  <si>
    <t>(Y or N)</t>
  </si>
  <si>
    <t>Value of</t>
  </si>
  <si>
    <t>Free Rent</t>
  </si>
  <si>
    <t>Value</t>
  </si>
  <si>
    <t>n</t>
  </si>
  <si>
    <t>Annual Less</t>
  </si>
  <si>
    <t>Commission</t>
  </si>
  <si>
    <t>Credit</t>
  </si>
  <si>
    <t xml:space="preserve">Value of </t>
  </si>
  <si>
    <t>Free Shell</t>
  </si>
  <si>
    <t>Total TIA Rate pusf provided in Annual Rent</t>
  </si>
  <si>
    <t>Bldg Spec</t>
  </si>
  <si>
    <t>Amort Cap</t>
  </si>
  <si>
    <t>Total Cost of Security</t>
  </si>
  <si>
    <t>Security Amortization Rate</t>
  </si>
  <si>
    <t>Term in Month to Amortize Security</t>
  </si>
  <si>
    <t>Rate Per Sq Ft for Security</t>
  </si>
  <si>
    <t>Building Specific Amortized Capital</t>
  </si>
  <si>
    <t>Offeror's Tenant Improvement Fee Schedule</t>
  </si>
  <si>
    <t>General</t>
  </si>
  <si>
    <t>Percent</t>
  </si>
  <si>
    <t>Archtectural/Engineering Fee</t>
  </si>
  <si>
    <t>Percentage</t>
  </si>
  <si>
    <t>Percentage Basis</t>
  </si>
  <si>
    <t>Flat Fee</t>
  </si>
  <si>
    <t>Lessor's Project Management Fee</t>
  </si>
  <si>
    <t>Other Fees</t>
  </si>
  <si>
    <t>Total Fee Cost</t>
  </si>
  <si>
    <t>Total Allowance</t>
  </si>
  <si>
    <t>Total Lessor's Overhead and Fees</t>
  </si>
  <si>
    <t>Sub Totals</t>
  </si>
  <si>
    <t>Usable Square Feet of Offer</t>
  </si>
  <si>
    <t>Total Subcontract Costs or Other</t>
  </si>
  <si>
    <t>N</t>
  </si>
  <si>
    <t>Order of Precedence</t>
  </si>
  <si>
    <t>How the Fee Schedule Figures are computed</t>
  </si>
  <si>
    <t>(Enter either Rate, Percentage, or Flat Fee)</t>
  </si>
  <si>
    <t>Security</t>
  </si>
  <si>
    <t>Total TI Allowance (D17) * P.M. Fee % (B11) = D12</t>
  </si>
  <si>
    <t>Total Fees = AE Fee (D9), Lessor's O/H and Profit (D12)</t>
  </si>
  <si>
    <t>Lessor's Total Overhead and Fees = Total Fee Cost (D16) / Total Allowance (D17)</t>
  </si>
  <si>
    <t>Total Term to be Evaluated Per RLP, in Months</t>
  </si>
  <si>
    <r>
      <t xml:space="preserve">FOR USE WITH RLP VERSIONS ISSUED </t>
    </r>
    <r>
      <rPr>
        <b/>
        <u/>
        <sz val="10"/>
        <color rgb="FFFF0000"/>
        <rFont val="Arial"/>
        <family val="2"/>
      </rPr>
      <t>PRIOR</t>
    </r>
    <r>
      <rPr>
        <b/>
        <sz val="10"/>
        <color rgb="FFFF0000"/>
        <rFont val="Arial"/>
        <family val="2"/>
      </rPr>
      <t xml:space="preserve"> TO OCTOBER 2022. OVERHEAD AND FEE CALCULATIONS </t>
    </r>
    <r>
      <rPr>
        <b/>
        <u/>
        <sz val="10"/>
        <color rgb="FFFF0000"/>
        <rFont val="Arial"/>
        <family val="2"/>
      </rPr>
      <t>DO NOT</t>
    </r>
    <r>
      <rPr>
        <b/>
        <sz val="10"/>
        <color rgb="FFFF0000"/>
        <rFont val="Arial"/>
        <family val="2"/>
      </rPr>
      <t xml:space="preserve"> INCLUDE BSAC.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</si>
</sst>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0000000"/>
    <numFmt numFmtId="165" formatCode="0.000%"/>
    <numFmt numFmtId="166" formatCode="0.000000000"/>
    <numFmt numFmtId="167" formatCode="&quot;$&quot;#,##0.00"/>
    <numFmt numFmtId="168" formatCode="&quot;$&quot;#,##0"/>
    <numFmt numFmtId="169" formatCode="_(&quot;$&quot;* #,##0_);_(&quot;$&quot;* \(#,##0\);_(&quot;$&quot;* &quot;-&quot;??_);_(@_)"/>
    <numFmt numFmtId="170" formatCode="_(&quot;$&quot;* #,##0.00_);_(&quot;$&quot;* \(#,##0.00\);_(&quot;$&quot;* &quot;-&quot;?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3" fontId="5" fillId="2" borderId="0" xfId="0" applyNumberFormat="1" applyFont="1" applyFill="1" applyAlignment="1" applyProtection="1">
      <alignment horizontal="center"/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7" fontId="5" fillId="2" borderId="0" xfId="1" applyNumberFormat="1" applyFont="1" applyFill="1" applyAlignment="1" applyProtection="1">
      <alignment horizontal="center"/>
      <protection locked="0"/>
    </xf>
    <xf numFmtId="167" fontId="5" fillId="2" borderId="0" xfId="0" applyNumberFormat="1" applyFont="1" applyFill="1" applyAlignment="1" applyProtection="1">
      <alignment horizontal="center"/>
      <protection locked="0"/>
    </xf>
    <xf numFmtId="5" fontId="5" fillId="2" borderId="0" xfId="1" applyNumberFormat="1" applyFont="1" applyFill="1" applyAlignment="1" applyProtection="1">
      <alignment horizontal="center"/>
      <protection locked="0"/>
    </xf>
    <xf numFmtId="7" fontId="0" fillId="2" borderId="0" xfId="1" applyNumberFormat="1" applyFont="1" applyFill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6" fontId="5" fillId="0" borderId="0" xfId="0" applyNumberFormat="1" applyFont="1" applyAlignment="1" applyProtection="1">
      <alignment horizontal="center"/>
    </xf>
    <xf numFmtId="44" fontId="5" fillId="0" borderId="0" xfId="0" applyNumberFormat="1" applyFont="1" applyAlignment="1" applyProtection="1">
      <alignment horizontal="center"/>
    </xf>
    <xf numFmtId="44" fontId="5" fillId="0" borderId="0" xfId="1" applyFont="1" applyAlignment="1" applyProtection="1">
      <alignment horizontal="center"/>
    </xf>
    <xf numFmtId="8" fontId="5" fillId="0" borderId="0" xfId="0" applyNumberFormat="1" applyFont="1" applyAlignment="1" applyProtection="1">
      <alignment horizontal="center"/>
    </xf>
    <xf numFmtId="167" fontId="5" fillId="0" borderId="0" xfId="0" applyNumberFormat="1" applyFont="1" applyAlignment="1" applyProtection="1">
      <alignment horizontal="center"/>
    </xf>
    <xf numFmtId="44" fontId="4" fillId="0" borderId="0" xfId="0" applyNumberFormat="1" applyFont="1" applyAlignment="1" applyProtection="1">
      <alignment horizontal="left"/>
    </xf>
    <xf numFmtId="165" fontId="5" fillId="0" borderId="0" xfId="2" applyNumberFormat="1" applyFont="1" applyFill="1" applyAlignment="1" applyProtection="1">
      <alignment horizontal="center"/>
    </xf>
    <xf numFmtId="8" fontId="0" fillId="0" borderId="0" xfId="0" applyNumberFormat="1" applyAlignment="1" applyProtection="1">
      <alignment horizontal="center"/>
    </xf>
    <xf numFmtId="8" fontId="2" fillId="3" borderId="1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44" fontId="9" fillId="0" borderId="0" xfId="1" applyFont="1" applyAlignment="1" applyProtection="1">
      <alignment horizontal="center"/>
    </xf>
    <xf numFmtId="44" fontId="0" fillId="0" borderId="0" xfId="0" applyNumberFormat="1" applyProtection="1"/>
    <xf numFmtId="0" fontId="2" fillId="0" borderId="0" xfId="0" applyFont="1" applyAlignment="1" applyProtection="1">
      <alignment horizontal="center"/>
    </xf>
    <xf numFmtId="8" fontId="2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44" fontId="2" fillId="0" borderId="0" xfId="1" applyFont="1" applyAlignment="1" applyProtection="1">
      <alignment horizontal="center"/>
    </xf>
    <xf numFmtId="0" fontId="2" fillId="0" borderId="0" xfId="0" applyFont="1" applyProtection="1"/>
    <xf numFmtId="1" fontId="0" fillId="0" borderId="0" xfId="0" applyNumberFormat="1" applyAlignment="1" applyProtection="1">
      <alignment horizontal="center"/>
    </xf>
    <xf numFmtId="44" fontId="0" fillId="0" borderId="0" xfId="1" applyFont="1" applyProtection="1"/>
    <xf numFmtId="167" fontId="0" fillId="2" borderId="0" xfId="0" applyNumberFormat="1" applyFill="1" applyAlignment="1" applyProtection="1">
      <alignment horizontal="center"/>
      <protection locked="0"/>
    </xf>
    <xf numFmtId="168" fontId="0" fillId="2" borderId="0" xfId="0" applyNumberFormat="1" applyFill="1" applyAlignment="1" applyProtection="1">
      <alignment horizontal="center"/>
      <protection locked="0"/>
    </xf>
    <xf numFmtId="169" fontId="0" fillId="2" borderId="0" xfId="1" applyNumberFormat="1" applyFont="1" applyFill="1" applyProtection="1">
      <protection locked="0"/>
    </xf>
    <xf numFmtId="167" fontId="0" fillId="0" borderId="0" xfId="0" applyNumberFormat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5" fontId="0" fillId="2" borderId="0" xfId="2" applyNumberFormat="1" applyFont="1" applyFill="1" applyProtection="1">
      <protection locked="0"/>
    </xf>
    <xf numFmtId="44" fontId="0" fillId="2" borderId="0" xfId="1" applyFont="1" applyFill="1" applyProtection="1">
      <protection locked="0"/>
    </xf>
    <xf numFmtId="3" fontId="0" fillId="0" borderId="0" xfId="0" applyNumberFormat="1" applyProtection="1"/>
    <xf numFmtId="44" fontId="0" fillId="0" borderId="0" xfId="1" applyFont="1" applyFill="1" applyProtection="1"/>
    <xf numFmtId="44" fontId="10" fillId="0" borderId="0" xfId="0" applyNumberFormat="1" applyFont="1" applyProtection="1"/>
    <xf numFmtId="170" fontId="10" fillId="0" borderId="0" xfId="0" applyNumberFormat="1" applyFont="1" applyProtection="1"/>
    <xf numFmtId="165" fontId="0" fillId="0" borderId="0" xfId="2" applyNumberFormat="1" applyFont="1" applyProtection="1"/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2" fillId="0" borderId="0" xfId="0" applyFont="1" applyAlignment="1" applyProtection="1">
      <alignment horizontal="right"/>
    </xf>
    <xf numFmtId="10" fontId="5" fillId="4" borderId="0" xfId="2" applyNumberFormat="1" applyFont="1" applyFill="1" applyProtection="1"/>
    <xf numFmtId="0" fontId="2" fillId="3" borderId="2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4" fontId="5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169" fontId="0" fillId="0" borderId="0" xfId="1" applyNumberFormat="1" applyFont="1" applyProtection="1"/>
    <xf numFmtId="1" fontId="0" fillId="0" borderId="0" xfId="0" applyNumberFormat="1" applyProtection="1"/>
    <xf numFmtId="169" fontId="2" fillId="0" borderId="0" xfId="1" applyNumberFormat="1" applyFon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1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9" fillId="5" borderId="0" xfId="1" applyFont="1" applyFill="1" applyAlignment="1" applyProtection="1"/>
    <xf numFmtId="0" fontId="2" fillId="0" borderId="0" xfId="0" applyFont="1" applyAlignment="1" applyProtection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44" fontId="0" fillId="0" borderId="0" xfId="1" applyFont="1" applyAlignment="1" applyProtection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zoomScaleNormal="100" workbookViewId="0">
      <selection activeCell="B3" sqref="B3:C3"/>
    </sheetView>
  </sheetViews>
  <sheetFormatPr defaultColWidth="9.1796875" defaultRowHeight="12.5" x14ac:dyDescent="0.25"/>
  <cols>
    <col min="1" max="1" width="44.54296875" style="23" bestFit="1" customWidth="1"/>
    <col min="2" max="2" width="25.81640625" style="59" bestFit="1" customWidth="1"/>
    <col min="3" max="3" width="17" style="21" bestFit="1" customWidth="1"/>
    <col min="4" max="4" width="24" style="21" customWidth="1"/>
    <col min="5" max="5" width="15.1796875" style="23" customWidth="1"/>
    <col min="6" max="16384" width="9.1796875" style="23"/>
  </cols>
  <sheetData>
    <row r="1" spans="1:5" customFormat="1" ht="18" customHeight="1" x14ac:dyDescent="0.3">
      <c r="A1" s="66" t="s">
        <v>123</v>
      </c>
      <c r="B1" s="67"/>
      <c r="C1" s="67"/>
      <c r="D1" s="68"/>
      <c r="E1" s="68"/>
    </row>
    <row r="2" spans="1:5" s="51" customFormat="1" ht="13" x14ac:dyDescent="0.3">
      <c r="A2" s="28" t="s">
        <v>0</v>
      </c>
      <c r="B2" s="49"/>
      <c r="C2" s="50"/>
      <c r="D2" s="50"/>
    </row>
    <row r="3" spans="1:5" s="51" customFormat="1" ht="13" x14ac:dyDescent="0.3">
      <c r="A3" s="28" t="s">
        <v>1</v>
      </c>
      <c r="B3" s="71"/>
      <c r="C3" s="71"/>
      <c r="D3" s="52" t="s">
        <v>37</v>
      </c>
      <c r="E3" s="53">
        <v>0.05</v>
      </c>
    </row>
    <row r="4" spans="1:5" s="51" customFormat="1" ht="13" x14ac:dyDescent="0.3">
      <c r="A4" s="28" t="s">
        <v>2</v>
      </c>
      <c r="B4" s="71"/>
      <c r="C4" s="71"/>
      <c r="D4" s="52" t="s">
        <v>38</v>
      </c>
      <c r="E4" s="53">
        <v>2.5000000000000001E-2</v>
      </c>
    </row>
    <row r="5" spans="1:5" s="51" customFormat="1" ht="13" x14ac:dyDescent="0.3">
      <c r="A5" s="28" t="s">
        <v>3</v>
      </c>
      <c r="B5" s="71"/>
      <c r="C5" s="71"/>
      <c r="D5" s="52" t="s">
        <v>67</v>
      </c>
      <c r="E5" s="53">
        <v>2.5000000000000001E-2</v>
      </c>
    </row>
    <row r="6" spans="1:5" s="51" customFormat="1" ht="13.5" thickBot="1" x14ac:dyDescent="0.35">
      <c r="A6" s="28" t="s">
        <v>4</v>
      </c>
      <c r="B6" s="71"/>
      <c r="C6" s="71"/>
    </row>
    <row r="7" spans="1:5" s="51" customFormat="1" ht="13.5" thickBot="1" x14ac:dyDescent="0.35">
      <c r="A7" s="28" t="s">
        <v>5</v>
      </c>
      <c r="B7" s="71"/>
      <c r="C7" s="71"/>
      <c r="D7" s="54" t="s">
        <v>58</v>
      </c>
      <c r="E7" s="20" t="str">
        <f>'PVA Calculation'!E2</f>
        <v/>
      </c>
    </row>
    <row r="8" spans="1:5" s="51" customFormat="1" x14ac:dyDescent="0.25">
      <c r="B8" s="49"/>
      <c r="C8" s="50"/>
      <c r="D8" s="50"/>
    </row>
    <row r="9" spans="1:5" s="51" customFormat="1" ht="13" x14ac:dyDescent="0.3">
      <c r="A9" s="55" t="s">
        <v>6</v>
      </c>
      <c r="B9" s="49"/>
      <c r="C9" s="50" t="s">
        <v>8</v>
      </c>
      <c r="D9" s="50" t="s">
        <v>7</v>
      </c>
    </row>
    <row r="10" spans="1:5" s="51" customFormat="1" x14ac:dyDescent="0.25">
      <c r="A10" s="50" t="s">
        <v>122</v>
      </c>
      <c r="B10" s="10">
        <f>SUM(B11:B12)</f>
        <v>0</v>
      </c>
      <c r="C10" s="10">
        <f>IF(B10="","",ROUNDDOWN(B10/12,0))</f>
        <v>0</v>
      </c>
      <c r="D10" s="10">
        <f>IF(B10="","",B10-(C10*12))</f>
        <v>0</v>
      </c>
    </row>
    <row r="11" spans="1:5" s="51" customFormat="1" x14ac:dyDescent="0.25">
      <c r="A11" s="49" t="s">
        <v>17</v>
      </c>
      <c r="B11" s="4">
        <v>0</v>
      </c>
      <c r="C11" s="10">
        <f>IF(B11="","",ROUNDDOWN(B11/12,0))</f>
        <v>0</v>
      </c>
      <c r="D11" s="10">
        <f>IF(B11="","",B11-(C11*12))</f>
        <v>0</v>
      </c>
    </row>
    <row r="12" spans="1:5" s="51" customFormat="1" ht="13" x14ac:dyDescent="0.3">
      <c r="A12" s="49" t="s">
        <v>18</v>
      </c>
      <c r="B12" s="4">
        <v>0</v>
      </c>
      <c r="C12" s="10">
        <f>IF(B12="","",ROUNDDOWN(B12/12,0))</f>
        <v>0</v>
      </c>
      <c r="D12" s="10">
        <f>IF(B12="","",B12-(C12*12))</f>
        <v>0</v>
      </c>
      <c r="E12" s="11" t="str">
        <f>IF(B12&gt;0,"ONLY ENTER RENEWAL TERM IF RENEWAL OPTION IS REQUIRED","")</f>
        <v/>
      </c>
    </row>
    <row r="13" spans="1:5" s="51" customFormat="1" ht="13" x14ac:dyDescent="0.3">
      <c r="A13" s="55" t="s">
        <v>20</v>
      </c>
      <c r="B13" s="11" t="str">
        <f>IF(B12&gt;0,"SET DOES SHELL RENT STEP to Y and INPUT RENEWAL on STEPPED RENT SCREEN"," ")</f>
        <v xml:space="preserve"> </v>
      </c>
      <c r="C13" s="50"/>
      <c r="D13" s="50"/>
    </row>
    <row r="14" spans="1:5" s="51" customFormat="1" ht="13" x14ac:dyDescent="0.3">
      <c r="A14" s="49" t="s">
        <v>9</v>
      </c>
      <c r="B14" s="1">
        <v>0</v>
      </c>
      <c r="C14" s="28" t="s">
        <v>19</v>
      </c>
      <c r="D14" s="50"/>
    </row>
    <row r="15" spans="1:5" s="51" customFormat="1" ht="13" x14ac:dyDescent="0.3">
      <c r="A15" s="49" t="s">
        <v>35</v>
      </c>
      <c r="B15" s="1">
        <v>0</v>
      </c>
      <c r="C15" s="12" t="str">
        <f>IF(B14&gt;0,IF(B15&gt;0,B14/B15,""),"")</f>
        <v/>
      </c>
      <c r="D15" s="11" t="str">
        <f>IF(C15&lt;1,"RENTABLE IS LESS THAN USABLE"," ")</f>
        <v xml:space="preserve"> </v>
      </c>
    </row>
    <row r="16" spans="1:5" s="51" customFormat="1" x14ac:dyDescent="0.25">
      <c r="A16" s="49" t="s">
        <v>21</v>
      </c>
      <c r="B16" s="1">
        <v>0</v>
      </c>
      <c r="C16" s="50"/>
      <c r="D16" s="50"/>
    </row>
    <row r="17" spans="1:7" s="51" customFormat="1" x14ac:dyDescent="0.25">
      <c r="A17" s="49" t="s">
        <v>22</v>
      </c>
      <c r="B17" s="1">
        <v>0</v>
      </c>
      <c r="C17" s="50"/>
      <c r="D17" s="50"/>
    </row>
    <row r="18" spans="1:7" s="51" customFormat="1" ht="13" x14ac:dyDescent="0.3">
      <c r="A18" s="55" t="s">
        <v>10</v>
      </c>
      <c r="B18" s="50"/>
      <c r="C18" s="50"/>
      <c r="D18" s="50"/>
    </row>
    <row r="19" spans="1:7" s="51" customFormat="1" ht="13" x14ac:dyDescent="0.3">
      <c r="A19" s="49" t="s">
        <v>68</v>
      </c>
      <c r="B19" s="5" t="s">
        <v>114</v>
      </c>
      <c r="C19" s="50"/>
      <c r="D19" s="11" t="str">
        <f>IF(B19="y","GO TO STEPPED RENT INPUT","")</f>
        <v/>
      </c>
    </row>
    <row r="20" spans="1:7" s="51" customFormat="1" ht="13" x14ac:dyDescent="0.3">
      <c r="A20" s="49" t="s">
        <v>69</v>
      </c>
      <c r="B20" s="5" t="s">
        <v>85</v>
      </c>
      <c r="C20" s="50"/>
      <c r="D20" s="11" t="str">
        <f>IF(B20="y","GO TO STEPPED RENT INPUT","")</f>
        <v/>
      </c>
    </row>
    <row r="21" spans="1:7" s="51" customFormat="1" ht="13" x14ac:dyDescent="0.3">
      <c r="A21" s="49" t="s">
        <v>70</v>
      </c>
      <c r="B21" s="5" t="s">
        <v>85</v>
      </c>
      <c r="C21" s="50"/>
      <c r="D21" s="11"/>
    </row>
    <row r="22" spans="1:7" s="51" customFormat="1" ht="13" x14ac:dyDescent="0.3">
      <c r="A22" s="49" t="s">
        <v>71</v>
      </c>
      <c r="B22" s="5" t="s">
        <v>85</v>
      </c>
      <c r="C22" s="50"/>
      <c r="D22" s="11" t="str">
        <f>IF(B22="y","GO TO FREE RENT INPUT","")</f>
        <v/>
      </c>
    </row>
    <row r="23" spans="1:7" s="51" customFormat="1" ht="13" x14ac:dyDescent="0.3">
      <c r="A23" s="49"/>
      <c r="B23" s="70" t="s">
        <v>34</v>
      </c>
      <c r="C23" s="70"/>
      <c r="D23" s="11" t="str">
        <f>IF(B23="y","GO TO FREE RENT INPUT","")</f>
        <v/>
      </c>
      <c r="F23" s="49"/>
      <c r="G23" s="49"/>
    </row>
    <row r="24" spans="1:7" s="51" customFormat="1" ht="13" x14ac:dyDescent="0.3">
      <c r="A24" s="49"/>
      <c r="B24" s="50" t="s">
        <v>24</v>
      </c>
      <c r="C24" s="50" t="s">
        <v>11</v>
      </c>
      <c r="D24" s="11"/>
    </row>
    <row r="25" spans="1:7" s="51" customFormat="1" ht="13" x14ac:dyDescent="0.3">
      <c r="A25" s="49" t="s">
        <v>16</v>
      </c>
      <c r="B25" s="6">
        <v>0</v>
      </c>
      <c r="C25" s="13">
        <f>B25*$B$15</f>
        <v>0</v>
      </c>
      <c r="D25" s="11"/>
    </row>
    <row r="26" spans="1:7" s="51" customFormat="1" ht="13" x14ac:dyDescent="0.3">
      <c r="A26" s="49" t="s">
        <v>23</v>
      </c>
      <c r="B26" s="6">
        <v>0</v>
      </c>
      <c r="C26" s="13">
        <f>B26*$B$15</f>
        <v>0</v>
      </c>
      <c r="D26" s="11"/>
    </row>
    <row r="27" spans="1:7" s="51" customFormat="1" ht="13" x14ac:dyDescent="0.3">
      <c r="A27" s="49" t="s">
        <v>25</v>
      </c>
      <c r="B27" s="6">
        <v>0</v>
      </c>
      <c r="C27" s="13">
        <f>B27*$B$15</f>
        <v>0</v>
      </c>
      <c r="D27" s="11"/>
    </row>
    <row r="28" spans="1:7" s="51" customFormat="1" ht="13" x14ac:dyDescent="0.3">
      <c r="A28" s="49" t="s">
        <v>26</v>
      </c>
      <c r="B28" s="15" t="str">
        <f>IF(B35&lt;&gt; 0,IF(B37&gt;0,-12*PMT(B36/12,B37,C35)/B15,""),"")</f>
        <v/>
      </c>
      <c r="C28" s="14" t="str">
        <f>IF(B28&lt;&gt;"",B28*$B$15,"")</f>
        <v/>
      </c>
      <c r="D28" s="11"/>
    </row>
    <row r="29" spans="1:7" s="51" customFormat="1" ht="13" x14ac:dyDescent="0.3">
      <c r="A29" s="49" t="s">
        <v>110</v>
      </c>
      <c r="B29" s="16" t="str">
        <f>IF(B28="","",IF(B38&gt;0,B28*B38,0))</f>
        <v/>
      </c>
      <c r="C29" s="14" t="str">
        <f>IF(B29="","",B29*$B$15)</f>
        <v/>
      </c>
      <c r="D29" s="11"/>
    </row>
    <row r="30" spans="1:7" s="51" customFormat="1" ht="13" x14ac:dyDescent="0.3">
      <c r="A30" s="49" t="s">
        <v>97</v>
      </c>
      <c r="B30" s="16">
        <f>B49</f>
        <v>0</v>
      </c>
      <c r="C30" s="14">
        <f>B30*B15</f>
        <v>0</v>
      </c>
      <c r="D30" s="11"/>
    </row>
    <row r="31" spans="1:7" s="51" customFormat="1" ht="13" x14ac:dyDescent="0.3">
      <c r="A31" s="49" t="s">
        <v>27</v>
      </c>
      <c r="B31" s="6">
        <v>0</v>
      </c>
      <c r="C31" s="14">
        <f>B31*$B$16</f>
        <v>0</v>
      </c>
      <c r="D31" s="11"/>
    </row>
    <row r="32" spans="1:7" s="51" customFormat="1" ht="13" x14ac:dyDescent="0.3">
      <c r="A32" s="49" t="s">
        <v>28</v>
      </c>
      <c r="B32" s="6">
        <v>0</v>
      </c>
      <c r="C32" s="14">
        <f>B32*$B$17</f>
        <v>0</v>
      </c>
      <c r="D32" s="11"/>
    </row>
    <row r="33" spans="1:5" s="51" customFormat="1" x14ac:dyDescent="0.25">
      <c r="B33" s="50"/>
      <c r="C33" s="50"/>
      <c r="D33" s="50"/>
    </row>
    <row r="34" spans="1:5" s="51" customFormat="1" ht="13" x14ac:dyDescent="0.3">
      <c r="A34" s="55" t="s">
        <v>12</v>
      </c>
      <c r="B34" s="56" t="s">
        <v>36</v>
      </c>
      <c r="C34" s="56" t="s">
        <v>13</v>
      </c>
      <c r="D34" s="50"/>
    </row>
    <row r="35" spans="1:5" s="51" customFormat="1" ht="13" x14ac:dyDescent="0.3">
      <c r="A35" s="49" t="s">
        <v>91</v>
      </c>
      <c r="B35" s="7">
        <v>0</v>
      </c>
      <c r="C35" s="13">
        <f>B35*$B$15</f>
        <v>0</v>
      </c>
      <c r="D35" s="11" t="str">
        <f>IF(B35=0,"NO TENANT IMPROVEMENTS","")</f>
        <v>NO TENANT IMPROVEMENTS</v>
      </c>
    </row>
    <row r="36" spans="1:5" s="51" customFormat="1" x14ac:dyDescent="0.25">
      <c r="A36" s="49" t="s">
        <v>14</v>
      </c>
      <c r="B36" s="2">
        <v>0</v>
      </c>
      <c r="C36" s="50" t="s">
        <v>8</v>
      </c>
      <c r="D36" s="50" t="s">
        <v>7</v>
      </c>
    </row>
    <row r="37" spans="1:5" s="51" customFormat="1" x14ac:dyDescent="0.25">
      <c r="A37" s="49" t="s">
        <v>15</v>
      </c>
      <c r="B37" s="3">
        <v>0</v>
      </c>
      <c r="C37" s="10">
        <f>IF(B37="","",ROUNDDOWN(B37/12,0))</f>
        <v>0</v>
      </c>
      <c r="D37" s="10">
        <f>IF(B37="","",B37-(C37*12))</f>
        <v>0</v>
      </c>
    </row>
    <row r="38" spans="1:5" s="51" customFormat="1" ht="13" x14ac:dyDescent="0.3">
      <c r="A38" s="49" t="s">
        <v>110</v>
      </c>
      <c r="B38" s="18">
        <f>'Fee Schedule'!D18</f>
        <v>0</v>
      </c>
      <c r="C38" s="17" t="str">
        <f>IF(B37&gt;B10,"AMORTIZATION IS LONGER THAN LEASE TERM","")</f>
        <v/>
      </c>
      <c r="D38" s="50"/>
    </row>
    <row r="39" spans="1:5" s="51" customFormat="1" x14ac:dyDescent="0.25">
      <c r="A39" s="49"/>
      <c r="B39" s="57"/>
      <c r="C39" s="13"/>
      <c r="D39" s="50"/>
    </row>
    <row r="40" spans="1:5" s="51" customFormat="1" ht="13" x14ac:dyDescent="0.3">
      <c r="A40" s="55" t="s">
        <v>29</v>
      </c>
      <c r="B40" s="49"/>
      <c r="C40" s="50" t="s">
        <v>32</v>
      </c>
      <c r="D40" s="58" t="s">
        <v>39</v>
      </c>
    </row>
    <row r="41" spans="1:5" s="51" customFormat="1" x14ac:dyDescent="0.25">
      <c r="A41" s="49" t="s">
        <v>30</v>
      </c>
      <c r="B41" s="1">
        <v>0</v>
      </c>
      <c r="C41" s="13" t="s">
        <v>33</v>
      </c>
      <c r="D41" s="49" t="s">
        <v>40</v>
      </c>
      <c r="E41" s="8">
        <v>0</v>
      </c>
    </row>
    <row r="42" spans="1:5" s="51" customFormat="1" x14ac:dyDescent="0.25">
      <c r="A42" s="49" t="s">
        <v>31</v>
      </c>
      <c r="B42" s="7">
        <v>0</v>
      </c>
      <c r="C42" s="13">
        <f>B41*B42</f>
        <v>0</v>
      </c>
      <c r="D42" s="49" t="s">
        <v>41</v>
      </c>
      <c r="E42" s="8">
        <v>0</v>
      </c>
    </row>
    <row r="43" spans="1:5" s="51" customFormat="1" x14ac:dyDescent="0.25">
      <c r="A43" s="49" t="s">
        <v>72</v>
      </c>
      <c r="B43" s="5" t="s">
        <v>85</v>
      </c>
      <c r="C43" s="50"/>
      <c r="D43" s="50"/>
    </row>
    <row r="44" spans="1:5" s="51" customFormat="1" x14ac:dyDescent="0.25">
      <c r="B44" s="49"/>
      <c r="C44" s="50"/>
      <c r="D44" s="50"/>
    </row>
    <row r="45" spans="1:5" s="51" customFormat="1" ht="13" x14ac:dyDescent="0.3">
      <c r="A45" s="55" t="s">
        <v>98</v>
      </c>
      <c r="B45" s="49"/>
      <c r="C45" s="50"/>
      <c r="D45" s="50"/>
    </row>
    <row r="46" spans="1:5" ht="13" x14ac:dyDescent="0.3">
      <c r="A46" s="49" t="s">
        <v>94</v>
      </c>
      <c r="B46" s="9">
        <v>0</v>
      </c>
      <c r="C46" s="11" t="str">
        <f>IF(B46=0,"NO BUILDING SPECIFIC AMORTIZED CAPITAL","")</f>
        <v>NO BUILDING SPECIFIC AMORTIZED CAPITAL</v>
      </c>
    </row>
    <row r="47" spans="1:5" x14ac:dyDescent="0.25">
      <c r="A47" s="49" t="s">
        <v>95</v>
      </c>
      <c r="B47" s="2">
        <v>0</v>
      </c>
      <c r="C47" s="50" t="s">
        <v>8</v>
      </c>
      <c r="D47" s="50" t="s">
        <v>7</v>
      </c>
    </row>
    <row r="48" spans="1:5" x14ac:dyDescent="0.25">
      <c r="A48" s="49" t="s">
        <v>96</v>
      </c>
      <c r="B48" s="3">
        <v>0</v>
      </c>
      <c r="C48" s="10">
        <f>IF(B48="","",ROUNDDOWN(B48/12,0))</f>
        <v>0</v>
      </c>
      <c r="D48" s="10">
        <f>IF(B48="","",B48-(C48*12))</f>
        <v>0</v>
      </c>
    </row>
    <row r="49" spans="1:3" ht="13" x14ac:dyDescent="0.3">
      <c r="A49" s="49" t="s">
        <v>97</v>
      </c>
      <c r="B49" s="19">
        <f>IF(B46&lt;&gt;0,-12*PMT(B47/12,B48,B46)/B15,0)</f>
        <v>0</v>
      </c>
      <c r="C49" s="17" t="str">
        <f>IF(B48&gt;B10,"AMORTIZATION IS LONGER THAN LEASE TERM","")</f>
        <v/>
      </c>
    </row>
    <row r="52" spans="1:3" x14ac:dyDescent="0.25">
      <c r="A52" s="49" t="s">
        <v>100</v>
      </c>
    </row>
  </sheetData>
  <customSheetViews>
    <customSheetView guid="{C5911901-EFDD-46D8-BB1D-E72FFF3D291E}" scale="95" fitToPage="1" showRuler="0" topLeftCell="A13">
      <selection activeCell="B46" sqref="B46"/>
      <pageMargins left="0.75" right="0.75" top="0.24" bottom="0.22" header="0.25" footer="0.22"/>
      <pageSetup scale="96" orientation="landscape" horizontalDpi="4294967293" verticalDpi="4294967293" r:id="rId1"/>
      <headerFooter alignWithMargins="0"/>
    </customSheetView>
  </customSheetViews>
  <mergeCells count="6">
    <mergeCell ref="B23:C23"/>
    <mergeCell ref="B3:C3"/>
    <mergeCell ref="B4:C4"/>
    <mergeCell ref="B5:C5"/>
    <mergeCell ref="B6:C6"/>
    <mergeCell ref="B7:C7"/>
  </mergeCells>
  <phoneticPr fontId="0" type="noConversion"/>
  <pageMargins left="0.75" right="0.75" top="0.24" bottom="0.22" header="0.25" footer="0.22"/>
  <pageSetup scale="96" orientation="landscape" horizontalDpi="4294967293" verticalDpi="4294967293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zoomScale="95" workbookViewId="0">
      <selection sqref="A1:O1"/>
    </sheetView>
  </sheetViews>
  <sheetFormatPr defaultColWidth="9.1796875" defaultRowHeight="12.5" x14ac:dyDescent="0.25"/>
  <cols>
    <col min="1" max="1" width="8.7265625" style="33" customWidth="1"/>
    <col min="2" max="3" width="9.453125" style="23" customWidth="1"/>
    <col min="4" max="4" width="9.26953125" style="23" bestFit="1" customWidth="1"/>
    <col min="5" max="5" width="9.7265625" style="23" customWidth="1"/>
    <col min="6" max="6" width="9.26953125" style="23" bestFit="1" customWidth="1"/>
    <col min="7" max="7" width="10.54296875" style="23" bestFit="1" customWidth="1"/>
    <col min="8" max="8" width="9.1796875" style="23"/>
    <col min="9" max="9" width="12.26953125" style="23" bestFit="1" customWidth="1"/>
    <col min="10" max="10" width="10.7265625" style="23" customWidth="1"/>
    <col min="11" max="11" width="9.26953125" style="23" bestFit="1" customWidth="1"/>
    <col min="12" max="12" width="18.81640625" style="23" bestFit="1" customWidth="1"/>
    <col min="13" max="13" width="13.26953125" style="23" bestFit="1" customWidth="1"/>
    <col min="14" max="14" width="14.453125" style="23" bestFit="1" customWidth="1"/>
    <col min="15" max="15" width="15.54296875" style="34" customWidth="1"/>
    <col min="16" max="16" width="15.1796875" style="23" bestFit="1" customWidth="1"/>
    <col min="17" max="16384" width="9.1796875" style="23"/>
  </cols>
  <sheetData>
    <row r="1" spans="1:16" ht="15.5" x14ac:dyDescent="0.35">
      <c r="A1" s="72" t="s">
        <v>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6" ht="15.5" x14ac:dyDescent="0.35">
      <c r="A2" s="24" t="s">
        <v>66</v>
      </c>
      <c r="B2" s="22"/>
      <c r="C2" s="22"/>
      <c r="D2" s="25"/>
      <c r="E2" s="69" t="str">
        <f>IF(Input!B15&gt;0,NPV(Input!E3,P6:P45)/(Input!$B$10/12)/Input!$B$15+Input!E41/Input!$B$15/(Input!$B$10/12),"")</f>
        <v/>
      </c>
      <c r="J2" s="22"/>
      <c r="K2" s="22"/>
      <c r="L2" s="22"/>
      <c r="M2" s="22"/>
      <c r="O2" s="26"/>
      <c r="P2" s="27"/>
    </row>
    <row r="3" spans="1:16" ht="15.5" x14ac:dyDescent="0.35">
      <c r="A3" s="70" t="s">
        <v>65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29"/>
      <c r="M3" s="28"/>
      <c r="O3" s="26"/>
      <c r="P3" s="27"/>
    </row>
    <row r="4" spans="1:16" s="32" customFormat="1" ht="13" x14ac:dyDescent="0.3">
      <c r="A4" s="30"/>
      <c r="B4" s="28" t="s">
        <v>44</v>
      </c>
      <c r="C4" s="28" t="s">
        <v>47</v>
      </c>
      <c r="D4" s="28" t="s">
        <v>47</v>
      </c>
      <c r="E4" s="28"/>
      <c r="F4" s="28" t="s">
        <v>50</v>
      </c>
      <c r="G4" s="28" t="s">
        <v>92</v>
      </c>
      <c r="H4" s="28" t="s">
        <v>52</v>
      </c>
      <c r="I4" s="28" t="s">
        <v>62</v>
      </c>
      <c r="J4" s="28" t="s">
        <v>63</v>
      </c>
      <c r="K4" s="28" t="s">
        <v>54</v>
      </c>
      <c r="L4" s="28" t="s">
        <v>56</v>
      </c>
      <c r="M4" s="28" t="s">
        <v>83</v>
      </c>
      <c r="N4" s="28" t="s">
        <v>86</v>
      </c>
      <c r="O4" s="31" t="s">
        <v>87</v>
      </c>
      <c r="P4" s="28"/>
    </row>
    <row r="5" spans="1:16" s="32" customFormat="1" ht="13" x14ac:dyDescent="0.3">
      <c r="A5" s="30" t="s">
        <v>43</v>
      </c>
      <c r="B5" s="28" t="s">
        <v>45</v>
      </c>
      <c r="C5" s="28" t="s">
        <v>48</v>
      </c>
      <c r="D5" s="28" t="s">
        <v>49</v>
      </c>
      <c r="E5" s="28" t="s">
        <v>46</v>
      </c>
      <c r="F5" s="28" t="s">
        <v>51</v>
      </c>
      <c r="G5" s="28" t="s">
        <v>93</v>
      </c>
      <c r="H5" s="28" t="s">
        <v>53</v>
      </c>
      <c r="I5" s="28" t="s">
        <v>61</v>
      </c>
      <c r="J5" s="28" t="s">
        <v>61</v>
      </c>
      <c r="K5" s="28" t="s">
        <v>55</v>
      </c>
      <c r="L5" s="28" t="s">
        <v>10</v>
      </c>
      <c r="M5" s="28" t="s">
        <v>84</v>
      </c>
      <c r="N5" s="28" t="s">
        <v>83</v>
      </c>
      <c r="O5" s="31" t="s">
        <v>88</v>
      </c>
      <c r="P5" s="28" t="s">
        <v>57</v>
      </c>
    </row>
    <row r="6" spans="1:16" x14ac:dyDescent="0.25">
      <c r="A6" s="33">
        <v>1</v>
      </c>
      <c r="B6" s="34">
        <f>IF(A6=" "," ",IF(Input!$B$19="y",'Stepped Rent Input'!F5,Input!$B$25))</f>
        <v>0</v>
      </c>
      <c r="C6" s="34">
        <f>IF(A6=" "," ",Input!$B$26)</f>
        <v>0</v>
      </c>
      <c r="D6" s="34">
        <f>IF(A6=" "," ",Input!$B$27)</f>
        <v>0</v>
      </c>
      <c r="E6" s="34">
        <f>IF(A6=" "," ",IF(Input!$B$37&gt;0,Input!$B$28,0))</f>
        <v>0</v>
      </c>
      <c r="F6" s="34">
        <f>IF(E6=" "," ",E6*Input!$B$38)</f>
        <v>0</v>
      </c>
      <c r="G6" s="34">
        <f>IF(A6=" "," ",IF(Input!$B$48&gt;0,Input!$B$49,0))</f>
        <v>0</v>
      </c>
      <c r="H6" s="34" t="str">
        <f>IF(A6=" "," ",IF(Input!$C$42&lt;&gt;0,Input!$C$42/Input!$B$15," "))</f>
        <v xml:space="preserve"> </v>
      </c>
      <c r="I6" s="34" t="e">
        <f>IF(A6=" "," ",IF(Input!$B$20="y",'Stepped Rent Input'!K5*Input!$B$16/Input!$B$15,Input!$B$31*Input!$B$16/Input!$B$15))</f>
        <v>#DIV/0!</v>
      </c>
      <c r="J6" s="34" t="e">
        <f>IF(A6=" "," ",IF(Input!$B$20="y",'Stepped Rent Input'!P5*Input!$B$17/Input!$B$15,Input!$B$32*Input!$B$17/Input!$B$15))</f>
        <v>#DIV/0!</v>
      </c>
      <c r="K6" s="27" t="e">
        <f>IF(A6=" "," ",SUM(B6:J6))</f>
        <v>#DIV/0!</v>
      </c>
      <c r="L6" s="34" t="e">
        <f>IF(A6=" "," ",IF(Input!$C$10&gt;=A6,(K6-E6-F6-G6)*Input!$B$15,(K6-E6-F6-G6)*Input!$B$15/12*Input!$D$10))+IF(A6=" "," ",IF(Input!$B$37=0,0,IF(Input!$C$37&gt;=A6,(E6+F6)*Input!$B$15,(E6+F6)*Input!$D$37/12*Input!$B$15))+IF(A6=" "," ",IF(Input!$B$48=0,0,IF(Input!$C$48&gt;=A6,G6*Input!$B$15,G6*Input!$D$48/12*Input!$B$15))))</f>
        <v>#DIV/0!</v>
      </c>
      <c r="M6" s="27" t="str">
        <f>IF(A6=" "," ",IF('Free Rent Input'!I5&gt;0,'Free Rent Input'!I5," "))</f>
        <v xml:space="preserve"> </v>
      </c>
      <c r="N6" s="34" t="e">
        <f>IF(A6=" "," ",IF(M6=" ",L6,L6-M6))</f>
        <v>#DIV/0!</v>
      </c>
      <c r="O6" s="34">
        <f>IF(A6=" "," ",IF(Input!$E$42&gt;0,IF(Input!$E$42&gt;SUM($B$6:B6)*Input!B15-'Free Rent Input'!J5,B6*Input!B15-'Free Rent Input'!J5,Input!$E$42),0))</f>
        <v>0</v>
      </c>
      <c r="P6" s="34" t="e">
        <f>IF(A6=" "," ",N6-O6)</f>
        <v>#DIV/0!</v>
      </c>
    </row>
    <row r="7" spans="1:16" x14ac:dyDescent="0.25">
      <c r="A7" s="33" t="str">
        <f>IF(A6=" "," ",IF(Input!$B$10&gt;=A6*12+1,A6+1," "))</f>
        <v xml:space="preserve"> </v>
      </c>
      <c r="B7" s="34" t="str">
        <f>IF(A7=" "," ",IF(Input!$B$19="y",'Stepped Rent Input'!F6,Input!$B$25))</f>
        <v xml:space="preserve"> </v>
      </c>
      <c r="C7" s="34" t="str">
        <f>IF(A7=" "," ",C6*(1+Input!$E$4))</f>
        <v xml:space="preserve"> </v>
      </c>
      <c r="D7" s="34" t="str">
        <f>IF(A7=" "," ",D6*(1+Input!$E$4))</f>
        <v xml:space="preserve"> </v>
      </c>
      <c r="E7" s="34" t="str">
        <f>IF(A7=" "," ",IF(Input!$B$37&gt;A6*12,Input!$B$28,0))</f>
        <v xml:space="preserve"> </v>
      </c>
      <c r="F7" s="34" t="str">
        <f>IF(E7=" "," ",E7*Input!$B$38)</f>
        <v xml:space="preserve"> </v>
      </c>
      <c r="G7" s="34" t="str">
        <f>IF(A7=" "," ",IF(Input!$B$48&gt;A6*12,Input!$B$49,0))</f>
        <v xml:space="preserve"> </v>
      </c>
      <c r="H7" s="34" t="str">
        <f>IF(A7=" ", " ",IF(H6=" "," ",IF(Input!$B$43="y",H6*(1+Input!$E$4),H6)))</f>
        <v xml:space="preserve"> </v>
      </c>
      <c r="I7" s="34" t="str">
        <f>IF(A7=" "," ",IF(Input!$B$20="y",'Stepped Rent Input'!K6*Input!$B$16/Input!$B$15,IF(Input!$B$21="y",I6*(1+Input!$E$5),Input!$B$31*Input!$B$16/Input!$B$15)))</f>
        <v xml:space="preserve"> </v>
      </c>
      <c r="J7" s="34" t="str">
        <f>IF(A7=" "," ",IF(Input!$B$20="y",'Stepped Rent Input'!P6*Input!$B$17/Input!$B$15,IF(Input!$B$21="y",J6*(1+Input!$E$5),Input!$B$32*Input!$B$17/Input!$B$15)))</f>
        <v xml:space="preserve"> </v>
      </c>
      <c r="K7" s="27" t="str">
        <f t="shared" ref="K7:K45" si="0">IF(A7=" "," ",SUM(B7:J7))</f>
        <v xml:space="preserve"> </v>
      </c>
      <c r="L7" s="34" t="str">
        <f>IF(A7=" "," ",IF(A7=" "," ",IF(Input!$C$10&gt;=A7,(K7-E7-F7-G7)*Input!$B$15,(K7-E7-F7-G7)*Input!$B$15/12*Input!$D$10))+IF(A7=" "," ",IF(Input!$C$37=0,0,IF(Input!$C$37&gt;=A6,IF(Input!$C$37&gt;=A7,(E7+F7)*Input!$B$15,(E7+F7)*Input!$D$37/12*Input!$B$15),0))+IF(A7=" "," ",IF(Input!$B$48=0,0,IF(Input!$C$48&gt;=A6,IF(Input!$C$48&gt;=A7,G7*Input!$B$15,G7*Input!$D$48/12*Input!$B$15),0)))))</f>
        <v xml:space="preserve"> </v>
      </c>
      <c r="M7" s="27" t="str">
        <f>IF(A7=" "," ",IF('Free Rent Input'!I6&gt;0,'Free Rent Input'!I6," "))</f>
        <v xml:space="preserve"> </v>
      </c>
      <c r="N7" s="34" t="str">
        <f t="shared" ref="N7:N45" si="1">IF(A7=" "," ",IF(M7=" ",L7,L7-M7))</f>
        <v xml:space="preserve"> </v>
      </c>
      <c r="O7" s="34" t="str">
        <f>IF(A7=" "," ",IF(Input!$E$42&gt;0,IF(Input!$E$42&gt;SUM($B$6:B6)*Input!$B$15-SUM('Free Rent Input'!$J$5:J5),IF(Input!$E$42&gt;SUM($B$6:B7)*Input!$B$15-SUM('Free Rent Input'!$J$5:J6),B7*Input!$B$15-'Free Rent Input'!J6,Input!$E$42-SUM($O$6:O6)),0),0))</f>
        <v xml:space="preserve"> </v>
      </c>
      <c r="P7" s="34" t="str">
        <f t="shared" ref="P7:P44" si="2">IF(A7=" "," ",N7-O7)</f>
        <v xml:space="preserve"> </v>
      </c>
    </row>
    <row r="8" spans="1:16" x14ac:dyDescent="0.25">
      <c r="A8" s="33" t="str">
        <f>IF(A7=" "," ",IF(Input!$B$10&gt;=A7*12+1,A7+1," "))</f>
        <v xml:space="preserve"> </v>
      </c>
      <c r="B8" s="34" t="str">
        <f>IF(A8=" "," ",IF(Input!$B$19="y",'Stepped Rent Input'!F7,Input!$B$25))</f>
        <v xml:space="preserve"> </v>
      </c>
      <c r="C8" s="34" t="str">
        <f>IF(A8=" "," ",C7*(1+Input!$E$4))</f>
        <v xml:space="preserve"> </v>
      </c>
      <c r="D8" s="34" t="str">
        <f>IF(A8=" "," ",D7*(1+Input!$E$4))</f>
        <v xml:space="preserve"> </v>
      </c>
      <c r="E8" s="34" t="str">
        <f>IF(A8=" "," ",IF(Input!$B$37&gt;A7*12,Input!$B$28,0))</f>
        <v xml:space="preserve"> </v>
      </c>
      <c r="F8" s="34" t="str">
        <f>IF(E8=" "," ",E8*Input!$B$38)</f>
        <v xml:space="preserve"> </v>
      </c>
      <c r="G8" s="34" t="str">
        <f>IF(A8=" "," ",IF(Input!$B$48&gt;A7*12,Input!$B$49,0))</f>
        <v xml:space="preserve"> </v>
      </c>
      <c r="H8" s="34" t="str">
        <f>IF(A8=" ", " ",IF(H7=" "," ",IF(Input!$B$43="y",H7*(1+Input!$E$4),H7)))</f>
        <v xml:space="preserve"> </v>
      </c>
      <c r="I8" s="34" t="str">
        <f>IF(A8=" "," ",IF(Input!$B$20="y",'Stepped Rent Input'!K7*Input!$B$16/Input!$B$15,IF(Input!$B$21="y",I7*(1+Input!$E$5),Input!$B$31*Input!$B$16/Input!$B$15)))</f>
        <v xml:space="preserve"> </v>
      </c>
      <c r="J8" s="34" t="str">
        <f>IF(A8=" "," ",IF(Input!$B$20="y",'Stepped Rent Input'!P7*Input!$B$17/Input!$B$15,IF(Input!$B$21="y",J7*(1+Input!$E$5),Input!$B$32*Input!$B$17/Input!$B$15)))</f>
        <v xml:space="preserve"> </v>
      </c>
      <c r="K8" s="27" t="str">
        <f t="shared" si="0"/>
        <v xml:space="preserve"> </v>
      </c>
      <c r="L8" s="34" t="str">
        <f>IF(A8=" "," ",IF(A8=" "," ",IF(Input!$C$10&gt;=A8,(K8-E8-F8-G8)*Input!$B$15,(K8-E8-F8-G8)*Input!$B$15/12*Input!$D$10))+IF(A8=" "," ",IF(Input!$C$37=0,0,IF(Input!$C$37&gt;=A7,IF(Input!$C$37&gt;=A8,(E8+F8)*Input!$B$15,(E8+F8)*Input!$D$37/12*Input!$B$15),0))+IF(A8=" "," ",IF(Input!$B$48=0,0,IF(Input!$C$48&gt;=A7,IF(Input!$C$48&gt;=A8,G8*Input!$B$15,G8*Input!$D$48/12*Input!$B$15),0)))))</f>
        <v xml:space="preserve"> </v>
      </c>
      <c r="M8" s="27" t="str">
        <f>IF(A8=" "," ",IF('Free Rent Input'!I7&gt;0,'Free Rent Input'!I7," "))</f>
        <v xml:space="preserve"> </v>
      </c>
      <c r="N8" s="34" t="str">
        <f t="shared" si="1"/>
        <v xml:space="preserve"> </v>
      </c>
      <c r="O8" s="34" t="str">
        <f>IF(A8=" "," ",IF(Input!$E$42&gt;0,IF(Input!$E$42&gt;SUM($B$6:B7)*Input!$B$15-SUM('Free Rent Input'!$J$5:J6),IF(Input!$E$42&gt;SUM($B$6:B8)*Input!$B$15-SUM('Free Rent Input'!$J$5:J7),B8*Input!$B$15-'Free Rent Input'!J7,Input!$E$42-SUM($O$6:O7)),0),0))</f>
        <v xml:space="preserve"> </v>
      </c>
      <c r="P8" s="34" t="str">
        <f t="shared" si="2"/>
        <v xml:space="preserve"> </v>
      </c>
    </row>
    <row r="9" spans="1:16" x14ac:dyDescent="0.25">
      <c r="A9" s="33" t="str">
        <f>IF(A8=" "," ",IF(Input!$B$10&gt;=A8*12+1,A8+1," "))</f>
        <v xml:space="preserve"> </v>
      </c>
      <c r="B9" s="34" t="str">
        <f>IF(A9=" "," ",IF(Input!$B$19="y",'Stepped Rent Input'!F8,Input!$B$25))</f>
        <v xml:space="preserve"> </v>
      </c>
      <c r="C9" s="34" t="str">
        <f>IF(A9=" "," ",C8*(1+Input!$E$4))</f>
        <v xml:space="preserve"> </v>
      </c>
      <c r="D9" s="34" t="str">
        <f>IF(A9=" "," ",D8*(1+Input!$E$4))</f>
        <v xml:space="preserve"> </v>
      </c>
      <c r="E9" s="34" t="str">
        <f>IF(A9=" "," ",IF(Input!$B$37&gt;A8*12,Input!$B$28,0))</f>
        <v xml:space="preserve"> </v>
      </c>
      <c r="F9" s="34" t="str">
        <f>IF(E9=" "," ",E9*Input!$B$38)</f>
        <v xml:space="preserve"> </v>
      </c>
      <c r="G9" s="34" t="str">
        <f>IF(A9=" "," ",IF(Input!$B$48&gt;A8*12,Input!$B$49,0))</f>
        <v xml:space="preserve"> </v>
      </c>
      <c r="H9" s="34" t="str">
        <f>IF(A9=" ", " ",IF(H8=" "," ",IF(Input!$B$43="y",H8*(1+Input!$E$4),H8)))</f>
        <v xml:space="preserve"> </v>
      </c>
      <c r="I9" s="34" t="str">
        <f>IF(A9=" "," ",IF(Input!$B$20="y",'Stepped Rent Input'!K8*Input!$B$16/Input!$B$15,IF(Input!$B$21="y",I8*(1+Input!$E$5),Input!$B$31*Input!$B$16/Input!$B$15)))</f>
        <v xml:space="preserve"> </v>
      </c>
      <c r="J9" s="34" t="str">
        <f>IF(A9=" "," ",IF(Input!$B$20="y",'Stepped Rent Input'!P8*Input!$B$17/Input!$B$15,IF(Input!$B$21="y",J8*(1+Input!$E$5),Input!$B$32*Input!$B$17/Input!$B$15)))</f>
        <v xml:space="preserve"> </v>
      </c>
      <c r="K9" s="27" t="str">
        <f t="shared" si="0"/>
        <v xml:space="preserve"> </v>
      </c>
      <c r="L9" s="34" t="str">
        <f>IF(A9=" "," ",IF(A9=" "," ",IF(Input!$C$10&gt;=A9,(K9-E9-F9-G9)*Input!$B$15,(K9-E9-F9-G9)*Input!$B$15/12*Input!$D$10))+IF(A9=" "," ",IF(Input!$C$37=0,0,IF(Input!$C$37&gt;=A8,IF(Input!$C$37&gt;=A9,(E9+F9)*Input!$B$15,(E9+F9)*Input!$D$37/12*Input!$B$15),0))+IF(A9=" "," ",IF(Input!$B$48=0,0,IF(Input!$C$48&gt;=A8,IF(Input!$C$48&gt;=A9,G9*Input!$B$15,G9*Input!$D$48/12*Input!$B$15),0)))))</f>
        <v xml:space="preserve"> </v>
      </c>
      <c r="M9" s="27" t="str">
        <f>IF(A9=" "," ",IF('Free Rent Input'!I8&gt;0,'Free Rent Input'!I8," "))</f>
        <v xml:space="preserve"> </v>
      </c>
      <c r="N9" s="34" t="str">
        <f t="shared" si="1"/>
        <v xml:space="preserve"> </v>
      </c>
      <c r="O9" s="34" t="str">
        <f>IF(A9=" "," ",IF(Input!$E$42&gt;0,IF(Input!$E$42&gt;SUM($B$6:B8)*Input!$B$15-SUM('Free Rent Input'!$J$5:J7),IF(Input!$E$42&gt;SUM($B$6:B9)*Input!$B$15-SUM('Free Rent Input'!$J$5:J8),B9*Input!$B$15-'Free Rent Input'!J8,Input!$E$42-SUM($O$6:O8)),0),0))</f>
        <v xml:space="preserve"> </v>
      </c>
      <c r="P9" s="34" t="str">
        <f t="shared" si="2"/>
        <v xml:space="preserve"> </v>
      </c>
    </row>
    <row r="10" spans="1:16" x14ac:dyDescent="0.25">
      <c r="A10" s="33" t="str">
        <f>IF(A9=" "," ",IF(Input!$B$10&gt;=A9*12+1,A9+1," "))</f>
        <v xml:space="preserve"> </v>
      </c>
      <c r="B10" s="34" t="str">
        <f>IF(A10=" "," ",IF(Input!$B$19="y",'Stepped Rent Input'!F9,Input!$B$25))</f>
        <v xml:space="preserve"> </v>
      </c>
      <c r="C10" s="34" t="str">
        <f>IF(A10=" "," ",C9*(1+Input!$E$4))</f>
        <v xml:space="preserve"> </v>
      </c>
      <c r="D10" s="34" t="str">
        <f>IF(A10=" "," ",D9*(1+Input!$E$4))</f>
        <v xml:space="preserve"> </v>
      </c>
      <c r="E10" s="34" t="str">
        <f>IF(A10=" "," ",IF(Input!$B$37&gt;A9*12,Input!$B$28,0))</f>
        <v xml:space="preserve"> </v>
      </c>
      <c r="F10" s="34" t="str">
        <f>IF(E10=" "," ",E10*Input!$B$38)</f>
        <v xml:space="preserve"> </v>
      </c>
      <c r="G10" s="34" t="str">
        <f>IF(A10=" "," ",IF(Input!$B$48&gt;A9*12,Input!$B$49,0))</f>
        <v xml:space="preserve"> </v>
      </c>
      <c r="H10" s="34" t="str">
        <f>IF(A10=" ", " ",IF(H9=" "," ",IF(Input!$B$43="y",H9*(1+Input!$E$4),H9)))</f>
        <v xml:space="preserve"> </v>
      </c>
      <c r="I10" s="34" t="str">
        <f>IF(A10=" "," ",IF(Input!$B$20="y",'Stepped Rent Input'!K9*Input!$B$16/Input!$B$15,IF(Input!$B$21="y",I9*(1+Input!$E$5),Input!$B$31*Input!$B$16/Input!$B$15)))</f>
        <v xml:space="preserve"> </v>
      </c>
      <c r="J10" s="34" t="str">
        <f>IF(A10=" "," ",IF(Input!$B$20="y",'Stepped Rent Input'!P9*Input!$B$17/Input!$B$15,IF(Input!$B$21="y",J9*(1+Input!$E$5),Input!$B$32*Input!$B$17/Input!$B$15)))</f>
        <v xml:space="preserve"> </v>
      </c>
      <c r="K10" s="27" t="str">
        <f t="shared" si="0"/>
        <v xml:space="preserve"> </v>
      </c>
      <c r="L10" s="34" t="str">
        <f>IF(A10=" "," ",IF(A10=" "," ",IF(Input!$C$10&gt;=A10,(K10-E10-F10-G10)*Input!$B$15,(K10-E10-F10-G10)*Input!$B$15/12*Input!$D$10))+IF(A10=" "," ",IF(Input!$C$37=0,0,IF(Input!$C$37&gt;=A9,IF(Input!$C$37&gt;=A10,(E10+F10)*Input!$B$15,(E10+F10)*Input!$D$37/12*Input!$B$15),0))+IF(A10=" "," ",IF(Input!$B$48=0,0,IF(Input!$C$48&gt;=A9,IF(Input!$C$48&gt;=A10,G10*Input!$B$15,G10*Input!$D$48/12*Input!$B$15),0)))))</f>
        <v xml:space="preserve"> </v>
      </c>
      <c r="M10" s="27" t="str">
        <f>IF(A10=" "," ",IF('Free Rent Input'!I9&gt;0,'Free Rent Input'!I9," "))</f>
        <v xml:space="preserve"> </v>
      </c>
      <c r="N10" s="34" t="str">
        <f t="shared" si="1"/>
        <v xml:space="preserve"> </v>
      </c>
      <c r="O10" s="34" t="str">
        <f>IF(A10=" "," ",IF(Input!$E$42&gt;0,IF(Input!$E$42&gt;SUM($B$6:B9)*Input!$B$15-SUM('Free Rent Input'!$J$5:J8),IF(Input!$E$42&gt;SUM($B$6:B10)*Input!$B$15-SUM('Free Rent Input'!$J$5:J9),B10*Input!$B$15-'Free Rent Input'!J9,Input!$E$42-SUM($O$6:O9)),0),0))</f>
        <v xml:space="preserve"> </v>
      </c>
      <c r="P10" s="34" t="str">
        <f t="shared" si="2"/>
        <v xml:space="preserve"> </v>
      </c>
    </row>
    <row r="11" spans="1:16" x14ac:dyDescent="0.25">
      <c r="A11" s="33" t="str">
        <f>IF(A10=" "," ",IF(Input!$B$10&gt;=A10*12+1,A10+1," "))</f>
        <v xml:space="preserve"> </v>
      </c>
      <c r="B11" s="34" t="str">
        <f>IF(A11=" "," ",IF(Input!$B$19="y",'Stepped Rent Input'!F10,Input!$B$25))</f>
        <v xml:space="preserve"> </v>
      </c>
      <c r="C11" s="34" t="str">
        <f>IF(A11=" "," ",C10*(1+Input!$E$4))</f>
        <v xml:space="preserve"> </v>
      </c>
      <c r="D11" s="34" t="str">
        <f>IF(A11=" "," ",D10*(1+Input!$E$4))</f>
        <v xml:space="preserve"> </v>
      </c>
      <c r="E11" s="34" t="str">
        <f>IF(A11=" "," ",IF(Input!$B$37&gt;A10*12,Input!$B$28,0))</f>
        <v xml:space="preserve"> </v>
      </c>
      <c r="F11" s="34" t="str">
        <f>IF(E11=" "," ",E11*Input!$B$38)</f>
        <v xml:space="preserve"> </v>
      </c>
      <c r="G11" s="34" t="str">
        <f>IF(A11=" "," ",IF(Input!$B$48&gt;A10*12,Input!$B$49,0))</f>
        <v xml:space="preserve"> </v>
      </c>
      <c r="H11" s="34" t="str">
        <f>IF(A11=" ", " ",IF(H10=" "," ",IF(Input!$B$43="y",H10*(1+Input!$E$4),H10)))</f>
        <v xml:space="preserve"> </v>
      </c>
      <c r="I11" s="34" t="str">
        <f>IF(A11=" "," ",IF(Input!$B$20="y",'Stepped Rent Input'!K10*Input!$B$16/Input!$B$15,IF(Input!$B$21="y",I10*(1+Input!$E$5),Input!$B$31*Input!$B$16/Input!$B$15)))</f>
        <v xml:space="preserve"> </v>
      </c>
      <c r="J11" s="34" t="str">
        <f>IF(A11=" "," ",IF(Input!$B$20="y",'Stepped Rent Input'!P10*Input!$B$17/Input!$B$15,IF(Input!$B$21="y",J10*(1+Input!$E$5),Input!$B$32*Input!$B$17/Input!$B$15)))</f>
        <v xml:space="preserve"> </v>
      </c>
      <c r="K11" s="27" t="str">
        <f t="shared" si="0"/>
        <v xml:space="preserve"> </v>
      </c>
      <c r="L11" s="34" t="str">
        <f>IF(A11=" "," ",IF(A11=" "," ",IF(Input!$C$10&gt;=A11,(K11-E11-F11-G11)*Input!$B$15,(K11-E11-F11-G11)*Input!$B$15/12*Input!$D$10))+IF(A11=" "," ",IF(Input!$C$37=0,0,IF(Input!$C$37&gt;=A10,IF(Input!$C$37&gt;=A11,(E11+F11)*Input!$B$15,(E11+F11)*Input!$D$37/12*Input!$B$15),0))+IF(A11=" "," ",IF(Input!$B$48=0,0,IF(Input!$C$48&gt;=A10,IF(Input!$C$48&gt;=A11,G11*Input!$B$15,G11*Input!$D$48/12*Input!$B$15),0)))))</f>
        <v xml:space="preserve"> </v>
      </c>
      <c r="M11" s="27" t="str">
        <f>IF(A11=" "," ",IF('Free Rent Input'!I10&gt;0,'Free Rent Input'!I10," "))</f>
        <v xml:space="preserve"> </v>
      </c>
      <c r="N11" s="34" t="str">
        <f t="shared" si="1"/>
        <v xml:space="preserve"> </v>
      </c>
      <c r="O11" s="34" t="str">
        <f>IF(A11=" "," ",IF(Input!$E$42&gt;0,IF(Input!$E$42&gt;SUM($B$6:B10)*Input!$B$15-SUM('Free Rent Input'!$J$5:J9),IF(Input!$E$42&gt;SUM($B$6:B11)*Input!$B$15-SUM('Free Rent Input'!$J$5:J10),B11*Input!$B$15-'Free Rent Input'!J10,Input!$E$42-SUM($O$6:O10)),0),0))</f>
        <v xml:space="preserve"> </v>
      </c>
      <c r="P11" s="34" t="str">
        <f t="shared" si="2"/>
        <v xml:space="preserve"> </v>
      </c>
    </row>
    <row r="12" spans="1:16" x14ac:dyDescent="0.25">
      <c r="A12" s="33" t="str">
        <f>IF(A11=" "," ",IF(Input!$B$10&gt;=A11*12+1,A11+1," "))</f>
        <v xml:space="preserve"> </v>
      </c>
      <c r="B12" s="34" t="str">
        <f>IF(A12=" "," ",IF(Input!$B$19="y",'Stepped Rent Input'!F11,Input!$B$25))</f>
        <v xml:space="preserve"> </v>
      </c>
      <c r="C12" s="34" t="str">
        <f>IF(A12=" "," ",C11*(1+Input!$E$4))</f>
        <v xml:space="preserve"> </v>
      </c>
      <c r="D12" s="34" t="str">
        <f>IF(A12=" "," ",D11*(1+Input!$E$4))</f>
        <v xml:space="preserve"> </v>
      </c>
      <c r="E12" s="34" t="str">
        <f>IF(A12=" "," ",IF(Input!$B$37&gt;A11*12,Input!$B$28,0))</f>
        <v xml:space="preserve"> </v>
      </c>
      <c r="F12" s="34" t="str">
        <f>IF(E12=" "," ",E12*Input!$B$38)</f>
        <v xml:space="preserve"> </v>
      </c>
      <c r="G12" s="34" t="str">
        <f>IF(A12=" "," ",IF(Input!$B$48&gt;A11*12,Input!$B$49,0))</f>
        <v xml:space="preserve"> </v>
      </c>
      <c r="H12" s="34" t="str">
        <f>IF(A12=" ", " ",IF(H11=" "," ",IF(Input!$B$43="y",H11*(1+Input!$E$4),H11)))</f>
        <v xml:space="preserve"> </v>
      </c>
      <c r="I12" s="34" t="str">
        <f>IF(A12=" "," ",IF(Input!$B$20="y",'Stepped Rent Input'!K11*Input!$B$16/Input!$B$15,IF(Input!$B$21="y",I11*(1+Input!$E$5),Input!$B$31*Input!$B$16/Input!$B$15)))</f>
        <v xml:space="preserve"> </v>
      </c>
      <c r="J12" s="34" t="str">
        <f>IF(A12=" "," ",IF(Input!$B$20="y",'Stepped Rent Input'!P11*Input!$B$17/Input!$B$15,IF(Input!$B$21="y",J11*(1+Input!$E$5),Input!$B$32*Input!$B$17/Input!$B$15)))</f>
        <v xml:space="preserve"> </v>
      </c>
      <c r="K12" s="27" t="str">
        <f t="shared" si="0"/>
        <v xml:space="preserve"> </v>
      </c>
      <c r="L12" s="34" t="str">
        <f>IF(A12=" "," ",IF(A12=" "," ",IF(Input!$C$10&gt;=A12,(K12-E12-F12-G12)*Input!$B$15,(K12-E12-F12-G12)*Input!$B$15/12*Input!$D$10))+IF(A12=" "," ",IF(Input!$C$37=0,0,IF(Input!$C$37&gt;=A11,IF(Input!$C$37&gt;=A12,(E12+F12)*Input!$B$15,(E12+F12)*Input!$D$37/12*Input!$B$15),0))+IF(A12=" "," ",IF(Input!$B$48=0,0,IF(Input!$C$48&gt;=A11,IF(Input!$C$48&gt;=A12,G12*Input!$B$15,G12*Input!$D$48/12*Input!$B$15),0)))))</f>
        <v xml:space="preserve"> </v>
      </c>
      <c r="M12" s="27" t="str">
        <f>IF(A12=" "," ",IF('Free Rent Input'!I11&gt;0,'Free Rent Input'!I11," "))</f>
        <v xml:space="preserve"> </v>
      </c>
      <c r="N12" s="34" t="str">
        <f t="shared" si="1"/>
        <v xml:space="preserve"> </v>
      </c>
      <c r="O12" s="34" t="str">
        <f>IF(A12=" "," ",IF(Input!$E$42&gt;0,IF(Input!$E$42&gt;SUM($B$6:B11)*Input!$B$15-SUM('Free Rent Input'!$J$5:J10),IF(Input!$E$42&gt;SUM($B$6:B12)*Input!$B$15-SUM('Free Rent Input'!$J$5:J11),B12*Input!$B$15-'Free Rent Input'!J11,Input!$E$42-SUM($O$6:O11)),0),0))</f>
        <v xml:space="preserve"> </v>
      </c>
      <c r="P12" s="34" t="str">
        <f t="shared" si="2"/>
        <v xml:space="preserve"> </v>
      </c>
    </row>
    <row r="13" spans="1:16" x14ac:dyDescent="0.25">
      <c r="A13" s="33" t="str">
        <f>IF(A12=" "," ",IF(Input!$B$10&gt;=A12*12+1,A12+1," "))</f>
        <v xml:space="preserve"> </v>
      </c>
      <c r="B13" s="34" t="str">
        <f>IF(A13=" "," ",IF(Input!$B$19="y",'Stepped Rent Input'!F12,Input!$B$25))</f>
        <v xml:space="preserve"> </v>
      </c>
      <c r="C13" s="34" t="str">
        <f>IF(A13=" "," ",C12*(1+Input!$E$4))</f>
        <v xml:space="preserve"> </v>
      </c>
      <c r="D13" s="34" t="str">
        <f>IF(A13=" "," ",D12*(1+Input!$E$4))</f>
        <v xml:space="preserve"> </v>
      </c>
      <c r="E13" s="34" t="str">
        <f>IF(A13=" "," ",IF(Input!$B$37&gt;A12*12,Input!$B$28,0))</f>
        <v xml:space="preserve"> </v>
      </c>
      <c r="F13" s="34" t="str">
        <f>IF(E13=" "," ",E13*Input!$B$38)</f>
        <v xml:space="preserve"> </v>
      </c>
      <c r="G13" s="34" t="str">
        <f>IF(A13=" "," ",IF(Input!$B$48&gt;A12*12,Input!$B$49,0))</f>
        <v xml:space="preserve"> </v>
      </c>
      <c r="H13" s="34" t="str">
        <f>IF(A13=" ", " ",IF(H12=" "," ",IF(Input!$B$43="y",H12*(1+Input!$E$4),H12)))</f>
        <v xml:space="preserve"> </v>
      </c>
      <c r="I13" s="34" t="str">
        <f>IF(A13=" "," ",IF(Input!$B$20="y",'Stepped Rent Input'!K12*Input!$B$16/Input!$B$15,IF(Input!$B$21="y",I12*(1+Input!$E$5),Input!$B$31*Input!$B$16/Input!$B$15)))</f>
        <v xml:space="preserve"> </v>
      </c>
      <c r="J13" s="34" t="str">
        <f>IF(A13=" "," ",IF(Input!$B$20="y",'Stepped Rent Input'!P12*Input!$B$17/Input!$B$15,IF(Input!$B$21="y",J12*(1+Input!$E$5),Input!$B$32*Input!$B$17/Input!$B$15)))</f>
        <v xml:space="preserve"> </v>
      </c>
      <c r="K13" s="27" t="str">
        <f t="shared" si="0"/>
        <v xml:space="preserve"> </v>
      </c>
      <c r="L13" s="34" t="str">
        <f>IF(A13=" "," ",IF(A13=" "," ",IF(Input!$C$10&gt;=A13,(K13-E13-F13-G13)*Input!$B$15,(K13-E13-F13-G13)*Input!$B$15/12*Input!$D$10))+IF(A13=" "," ",IF(Input!$C$37=0,0,IF(Input!$C$37&gt;=A12,IF(Input!$C$37&gt;=A13,(E13+F13)*Input!$B$15,(E13+F13)*Input!$D$37/12*Input!$B$15),0))+IF(A13=" "," ",IF(Input!$B$48=0,0,IF(Input!$C$48&gt;=A12,IF(Input!$C$48&gt;=A13,G13*Input!$B$15,G13*Input!$D$48/12*Input!$B$15),0)))))</f>
        <v xml:space="preserve"> </v>
      </c>
      <c r="M13" s="27" t="str">
        <f>IF(A13=" "," ",IF('Free Rent Input'!I12&gt;0,'Free Rent Input'!I12," "))</f>
        <v xml:space="preserve"> </v>
      </c>
      <c r="N13" s="34" t="str">
        <f t="shared" si="1"/>
        <v xml:space="preserve"> </v>
      </c>
      <c r="O13" s="34" t="str">
        <f>IF(A13=" "," ",IF(Input!$E$42&gt;0,IF(Input!$E$42&gt;SUM($B$6:B12)*Input!$B$15-SUM('Free Rent Input'!$J$5:J11),IF(Input!$E$42&gt;SUM($B$6:B13)*Input!$B$15-SUM('Free Rent Input'!$J$5:J12),B13*Input!$B$15-'Free Rent Input'!J12,Input!$E$42-SUM($O$6:O12)),0),0))</f>
        <v xml:space="preserve"> </v>
      </c>
      <c r="P13" s="34" t="str">
        <f t="shared" si="2"/>
        <v xml:space="preserve"> </v>
      </c>
    </row>
    <row r="14" spans="1:16" x14ac:dyDescent="0.25">
      <c r="A14" s="33" t="str">
        <f>IF(A13=" "," ",IF(Input!$B$10&gt;=A13*12+1,A13+1," "))</f>
        <v xml:space="preserve"> </v>
      </c>
      <c r="B14" s="34" t="str">
        <f>IF(A14=" "," ",IF(Input!$B$19="y",'Stepped Rent Input'!F13,Input!$B$25))</f>
        <v xml:space="preserve"> </v>
      </c>
      <c r="C14" s="34" t="str">
        <f>IF(A14=" "," ",C13*(1+Input!$E$4))</f>
        <v xml:space="preserve"> </v>
      </c>
      <c r="D14" s="34" t="str">
        <f>IF(A14=" "," ",D13*(1+Input!$E$4))</f>
        <v xml:space="preserve"> </v>
      </c>
      <c r="E14" s="34" t="str">
        <f>IF(A14=" "," ",IF(Input!$B$37&gt;A13*12,Input!$B$28,0))</f>
        <v xml:space="preserve"> </v>
      </c>
      <c r="F14" s="34" t="str">
        <f>IF(E14=" "," ",E14*Input!$B$38)</f>
        <v xml:space="preserve"> </v>
      </c>
      <c r="G14" s="34" t="str">
        <f>IF(A14=" "," ",IF(Input!$B$48&gt;A13*12,Input!$B$49,0))</f>
        <v xml:space="preserve"> </v>
      </c>
      <c r="H14" s="34" t="str">
        <f>IF(A14=" ", " ",IF(H13=" "," ",IF(Input!$B$43="y",H13*(1+Input!$E$4),H13)))</f>
        <v xml:space="preserve"> </v>
      </c>
      <c r="I14" s="34" t="str">
        <f>IF(A14=" "," ",IF(Input!$B$20="y",'Stepped Rent Input'!K13*Input!$B$16/Input!$B$15,IF(Input!$B$21="y",I13*(1+Input!$E$5),Input!$B$31*Input!$B$16/Input!$B$15)))</f>
        <v xml:space="preserve"> </v>
      </c>
      <c r="J14" s="34" t="str">
        <f>IF(A14=" "," ",IF(Input!$B$20="y",'Stepped Rent Input'!P13*Input!$B$17/Input!$B$15,IF(Input!$B$21="y",J13*(1+Input!$E$5),Input!$B$32*Input!$B$17/Input!$B$15)))</f>
        <v xml:space="preserve"> </v>
      </c>
      <c r="K14" s="27" t="str">
        <f t="shared" si="0"/>
        <v xml:space="preserve"> </v>
      </c>
      <c r="L14" s="34" t="str">
        <f>IF(A14=" "," ",IF(A14=" "," ",IF(Input!$C$10&gt;=A14,(K14-E14-F14-G14)*Input!$B$15,(K14-E14-F14-G14)*Input!$B$15/12*Input!$D$10))+IF(A14=" "," ",IF(Input!$C$37=0,0,IF(Input!$C$37&gt;=A13,IF(Input!$C$37&gt;=A14,(E14+F14)*Input!$B$15,(E14+F14)*Input!$D$37/12*Input!$B$15),0))+IF(A14=" "," ",IF(Input!$B$48=0,0,IF(Input!$C$48&gt;=A13,IF(Input!$C$48&gt;=A14,G14*Input!$B$15,G14*Input!$D$48/12*Input!$B$15),0)))))</f>
        <v xml:space="preserve"> </v>
      </c>
      <c r="M14" s="27" t="str">
        <f>IF(A14=" "," ",IF('Free Rent Input'!I13&gt;0,'Free Rent Input'!I13," "))</f>
        <v xml:space="preserve"> </v>
      </c>
      <c r="N14" s="34" t="str">
        <f t="shared" si="1"/>
        <v xml:space="preserve"> </v>
      </c>
      <c r="O14" s="34" t="str">
        <f>IF(A14=" "," ",IF(Input!$E$42&gt;0,IF(Input!$E$42&gt;SUM($B$6:B13)*Input!$B$15-SUM('Free Rent Input'!$J$5:J12),IF(Input!$E$42&gt;SUM($B$6:B14)*Input!$B$15-SUM('Free Rent Input'!$J$5:J13),B14*Input!$B$15-'Free Rent Input'!J13,Input!$E$42-SUM($O$6:O13)),0),0))</f>
        <v xml:space="preserve"> </v>
      </c>
      <c r="P14" s="34" t="str">
        <f t="shared" si="2"/>
        <v xml:space="preserve"> </v>
      </c>
    </row>
    <row r="15" spans="1:16" x14ac:dyDescent="0.25">
      <c r="A15" s="33" t="str">
        <f>IF(A14=" "," ",IF(Input!$B$10&gt;=A14*12+1,A14+1," "))</f>
        <v xml:space="preserve"> </v>
      </c>
      <c r="B15" s="34" t="str">
        <f>IF(A15=" "," ",IF(Input!$B$19="y",'Stepped Rent Input'!F14,Input!$B$25))</f>
        <v xml:space="preserve"> </v>
      </c>
      <c r="C15" s="34" t="str">
        <f>IF(A15=" "," ",C14*(1+Input!$E$4))</f>
        <v xml:space="preserve"> </v>
      </c>
      <c r="D15" s="34" t="str">
        <f>IF(A15=" "," ",D14*(1+Input!$E$4))</f>
        <v xml:space="preserve"> </v>
      </c>
      <c r="E15" s="34" t="str">
        <f>IF(A15=" "," ",IF(Input!$B$37&gt;A14*12,Input!$B$28,0))</f>
        <v xml:space="preserve"> </v>
      </c>
      <c r="F15" s="34" t="str">
        <f>IF(E15=" "," ",E15*Input!$B$38)</f>
        <v xml:space="preserve"> </v>
      </c>
      <c r="G15" s="34" t="str">
        <f>IF(A15=" "," ",IF(Input!$B$48&gt;A14*12,Input!$B$49,0))</f>
        <v xml:space="preserve"> </v>
      </c>
      <c r="H15" s="34" t="str">
        <f>IF(A15=" ", " ",IF(H14=" "," ",IF(Input!$B$43="y",H14*(1+Input!$E$4),H14)))</f>
        <v xml:space="preserve"> </v>
      </c>
      <c r="I15" s="34" t="str">
        <f>IF(A15=" "," ",IF(Input!$B$20="y",'Stepped Rent Input'!K14*Input!$B$16/Input!$B$15,IF(Input!$B$21="y",I14*(1+Input!$E$5),Input!$B$31*Input!$B$16/Input!$B$15)))</f>
        <v xml:space="preserve"> </v>
      </c>
      <c r="J15" s="34" t="str">
        <f>IF(A15=" "," ",IF(Input!$B$20="y",'Stepped Rent Input'!P14*Input!$B$17/Input!$B$15,IF(Input!$B$21="y",J14*(1+Input!$E$5),Input!$B$32*Input!$B$17/Input!$B$15)))</f>
        <v xml:space="preserve"> </v>
      </c>
      <c r="K15" s="27" t="str">
        <f t="shared" si="0"/>
        <v xml:space="preserve"> </v>
      </c>
      <c r="L15" s="34" t="str">
        <f>IF(A15=" "," ",IF(A15=" "," ",IF(Input!$C$10&gt;=A15,(K15-E15-F15-G15)*Input!$B$15,(K15-E15-F15-G15)*Input!$B$15/12*Input!$D$10))+IF(A15=" "," ",IF(Input!$C$37=0,0,IF(Input!$C$37&gt;=A14,IF(Input!$C$37&gt;=A15,(E15+F15)*Input!$B$15,(E15+F15)*Input!$D$37/12*Input!$B$15),0))+IF(A15=" "," ",IF(Input!$B$48=0,0,IF(Input!$C$48&gt;=A14,IF(Input!$C$48&gt;=A15,G15*Input!$B$15,G15*Input!$D$48/12*Input!$B$15),0)))))</f>
        <v xml:space="preserve"> </v>
      </c>
      <c r="M15" s="27" t="str">
        <f>IF(A15=" "," ",IF('Free Rent Input'!I14&gt;0,'Free Rent Input'!I14," "))</f>
        <v xml:space="preserve"> </v>
      </c>
      <c r="N15" s="34" t="str">
        <f t="shared" si="1"/>
        <v xml:space="preserve"> </v>
      </c>
      <c r="O15" s="34" t="str">
        <f>IF(A15=" "," ",IF(Input!$E$42&gt;0,IF(Input!$E$42&gt;SUM($B$6:B14)*Input!$B$15-SUM('Free Rent Input'!$J$5:J13),IF(Input!$E$42&gt;SUM($B$6:B15)*Input!$B$15-SUM('Free Rent Input'!$J$5:J14),B15*Input!$B$15-'Free Rent Input'!J14,Input!$E$42-SUM($O$6:O14)),0),0))</f>
        <v xml:space="preserve"> </v>
      </c>
      <c r="P15" s="34" t="str">
        <f t="shared" si="2"/>
        <v xml:space="preserve"> </v>
      </c>
    </row>
    <row r="16" spans="1:16" x14ac:dyDescent="0.25">
      <c r="A16" s="33" t="str">
        <f>IF(A15=" "," ",IF(Input!$B$10&gt;=A15*12+1,A15+1," "))</f>
        <v xml:space="preserve"> </v>
      </c>
      <c r="B16" s="34" t="str">
        <f>IF(A16=" "," ",IF(Input!$B$19="y",'Stepped Rent Input'!F15,Input!$B$25))</f>
        <v xml:space="preserve"> </v>
      </c>
      <c r="C16" s="34" t="str">
        <f>IF(A16=" "," ",C15*(1+Input!$E$4))</f>
        <v xml:space="preserve"> </v>
      </c>
      <c r="D16" s="34" t="str">
        <f>IF(A16=" "," ",D15*(1+Input!$E$4))</f>
        <v xml:space="preserve"> </v>
      </c>
      <c r="E16" s="34" t="str">
        <f>IF(A16=" "," ",IF(Input!$B$37&gt;A15*12,Input!$B$28,0))</f>
        <v xml:space="preserve"> </v>
      </c>
      <c r="F16" s="34" t="str">
        <f>IF(E16=" "," ",E16*Input!$B$38)</f>
        <v xml:space="preserve"> </v>
      </c>
      <c r="G16" s="34" t="str">
        <f>IF(A16=" "," ",IF(Input!$B$48&gt;A15*12,Input!$B$49,0))</f>
        <v xml:space="preserve"> </v>
      </c>
      <c r="H16" s="34" t="str">
        <f>IF(A16=" ", " ",IF(H15=" "," ",IF(Input!$B$43="y",H15*(1+Input!$E$4),H15)))</f>
        <v xml:space="preserve"> </v>
      </c>
      <c r="I16" s="34" t="str">
        <f>IF(A16=" "," ",IF(Input!$B$20="y",'Stepped Rent Input'!K15*Input!$B$16/Input!$B$15,IF(Input!$B$21="y",I15*(1+Input!$E$5),Input!$B$31*Input!$B$16/Input!$B$15)))</f>
        <v xml:space="preserve"> </v>
      </c>
      <c r="J16" s="34" t="str">
        <f>IF(A16=" "," ",IF(Input!$B$20="y",'Stepped Rent Input'!P15*Input!$B$17/Input!$B$15,IF(Input!$B$21="y",J15*(1+Input!$E$5),Input!$B$32*Input!$B$17/Input!$B$15)))</f>
        <v xml:space="preserve"> </v>
      </c>
      <c r="K16" s="27" t="str">
        <f t="shared" si="0"/>
        <v xml:space="preserve"> </v>
      </c>
      <c r="L16" s="34" t="str">
        <f>IF(A16=" "," ",IF(A16=" "," ",IF(Input!$C$10&gt;=A16,(K16-E16-F16-G16)*Input!$B$15,(K16-E16-F16-G16)*Input!$B$15/12*Input!$D$10))+IF(A16=" "," ",IF(Input!$C$37=0,0,IF(Input!$C$37&gt;=A15,IF(Input!$C$37&gt;=A16,(E16+F16)*Input!$B$15,(E16+F16)*Input!$D$37/12*Input!$B$15),0))+IF(A16=" "," ",IF(Input!$B$48=0,0,IF(Input!$C$48&gt;=A15,IF(Input!$C$48&gt;=A16,G16*Input!$B$15,G16*Input!$D$48/12*Input!$B$15),0)))))</f>
        <v xml:space="preserve"> </v>
      </c>
      <c r="M16" s="27" t="str">
        <f>IF(A16=" "," ",IF('Free Rent Input'!I15&gt;0,'Free Rent Input'!I15," "))</f>
        <v xml:space="preserve"> </v>
      </c>
      <c r="N16" s="34" t="str">
        <f t="shared" si="1"/>
        <v xml:space="preserve"> </v>
      </c>
      <c r="O16" s="34" t="str">
        <f>IF(A16=" "," ",IF(Input!$E$42&gt;0,IF(Input!$E$42&gt;SUM($B$6:B15)*Input!$B$15-SUM('Free Rent Input'!$J$5:J14),IF(Input!$E$42&gt;SUM($B$6:B16)*Input!$B$15-SUM('Free Rent Input'!$J$5:J15),B16*Input!$B$15-'Free Rent Input'!J15,Input!$E$42-SUM($O$6:O15)),0),0))</f>
        <v xml:space="preserve"> </v>
      </c>
      <c r="P16" s="34" t="str">
        <f t="shared" si="2"/>
        <v xml:space="preserve"> </v>
      </c>
    </row>
    <row r="17" spans="1:16" x14ac:dyDescent="0.25">
      <c r="A17" s="33" t="str">
        <f>IF(A16=" "," ",IF(Input!$B$10&gt;=A16*12+1,A16+1," "))</f>
        <v xml:space="preserve"> </v>
      </c>
      <c r="B17" s="34" t="str">
        <f>IF(A17=" "," ",IF(Input!$B$19="y",'Stepped Rent Input'!F16,Input!$B$25))</f>
        <v xml:space="preserve"> </v>
      </c>
      <c r="C17" s="34" t="str">
        <f>IF(A17=" "," ",C16*(1+Input!$E$4))</f>
        <v xml:space="preserve"> </v>
      </c>
      <c r="D17" s="34" t="str">
        <f>IF(A17=" "," ",D16*(1+Input!$E$4))</f>
        <v xml:space="preserve"> </v>
      </c>
      <c r="E17" s="34" t="str">
        <f>IF(A17=" "," ",IF(Input!$B$37&gt;A16*12,Input!$B$28,0))</f>
        <v xml:space="preserve"> </v>
      </c>
      <c r="F17" s="34" t="str">
        <f>IF(E17=" "," ",E17*Input!$B$38)</f>
        <v xml:space="preserve"> </v>
      </c>
      <c r="G17" s="34" t="str">
        <f>IF(A17=" "," ",IF(Input!$B$48&gt;A16*12,Input!$B$49,0))</f>
        <v xml:space="preserve"> </v>
      </c>
      <c r="H17" s="34" t="str">
        <f>IF(A17=" ", " ",IF(H16=" "," ",IF(Input!$B$43="y",H16*(1+Input!$E$4),H16)))</f>
        <v xml:space="preserve"> </v>
      </c>
      <c r="I17" s="34" t="str">
        <f>IF(A17=" "," ",IF(Input!$B$20="y",'Stepped Rent Input'!K16*Input!$B$16/Input!$B$15,IF(Input!$B$21="y",I16*(1+Input!$E$5),Input!$B$31*Input!$B$16/Input!$B$15)))</f>
        <v xml:space="preserve"> </v>
      </c>
      <c r="J17" s="34" t="str">
        <f>IF(A17=" "," ",IF(Input!$B$20="y",'Stepped Rent Input'!P16*Input!$B$17/Input!$B$15,IF(Input!$B$21="y",J16*(1+Input!$E$5),Input!$B$32*Input!$B$17/Input!$B$15)))</f>
        <v xml:space="preserve"> </v>
      </c>
      <c r="K17" s="27" t="str">
        <f t="shared" si="0"/>
        <v xml:space="preserve"> </v>
      </c>
      <c r="L17" s="34" t="str">
        <f>IF(A17=" "," ",IF(A17=" "," ",IF(Input!$C$10&gt;=A17,(K17-E17-F17-G17)*Input!$B$15,(K17-E17-F17-G17)*Input!$B$15/12*Input!$D$10))+IF(A17=" "," ",IF(Input!$C$37=0,0,IF(Input!$C$37&gt;=A16,IF(Input!$C$37&gt;=A17,(E17+F17)*Input!$B$15,(E17+F17)*Input!$D$37/12*Input!$B$15),0))+IF(A17=" "," ",IF(Input!$B$48=0,0,IF(Input!$C$48&gt;=A16,IF(Input!$C$48&gt;=A17,G17*Input!$B$15,G17*Input!$D$48/12*Input!$B$15),0)))))</f>
        <v xml:space="preserve"> </v>
      </c>
      <c r="M17" s="27" t="str">
        <f>IF(A17=" "," ",IF('Free Rent Input'!I16&gt;0,'Free Rent Input'!I16," "))</f>
        <v xml:space="preserve"> </v>
      </c>
      <c r="N17" s="34" t="str">
        <f t="shared" si="1"/>
        <v xml:space="preserve"> </v>
      </c>
      <c r="O17" s="34" t="str">
        <f>IF(A17=" "," ",IF(Input!$E$42&gt;0,IF(Input!$E$42&gt;SUM($B$6:B16)*Input!$B$15-SUM('Free Rent Input'!$J$5:J15),IF(Input!$E$42&gt;SUM($B$6:B17)*Input!$B$15-SUM('Free Rent Input'!$J$5:J16),B17*Input!$B$15-'Free Rent Input'!J16,Input!$E$42-SUM($O$6:O16)),0),0))</f>
        <v xml:space="preserve"> </v>
      </c>
      <c r="P17" s="34" t="str">
        <f t="shared" si="2"/>
        <v xml:space="preserve"> </v>
      </c>
    </row>
    <row r="18" spans="1:16" x14ac:dyDescent="0.25">
      <c r="A18" s="33" t="str">
        <f>IF(A17=" "," ",IF(Input!$B$10&gt;=A17*12+1,A17+1," "))</f>
        <v xml:space="preserve"> </v>
      </c>
      <c r="B18" s="34" t="str">
        <f>IF(A18=" "," ",IF(Input!$B$19="y",'Stepped Rent Input'!F17,Input!$B$25))</f>
        <v xml:space="preserve"> </v>
      </c>
      <c r="C18" s="34" t="str">
        <f>IF(A18=" "," ",C17*(1+Input!$E$4))</f>
        <v xml:space="preserve"> </v>
      </c>
      <c r="D18" s="34" t="str">
        <f>IF(A18=" "," ",D17*(1+Input!$E$4))</f>
        <v xml:space="preserve"> </v>
      </c>
      <c r="E18" s="34" t="str">
        <f>IF(A18=" "," ",IF(Input!$B$37&gt;A17*12,Input!$B$28,0))</f>
        <v xml:space="preserve"> </v>
      </c>
      <c r="F18" s="34" t="str">
        <f>IF(E18=" "," ",E18*Input!$B$38)</f>
        <v xml:space="preserve"> </v>
      </c>
      <c r="G18" s="34" t="str">
        <f>IF(A18=" "," ",IF(Input!$B$48&gt;A17*12,Input!$B$49,0))</f>
        <v xml:space="preserve"> </v>
      </c>
      <c r="H18" s="34" t="str">
        <f>IF(A18=" ", " ",IF(H17=" "," ",IF(Input!$B$43="y",H17*(1+Input!$E$4),H17)))</f>
        <v xml:space="preserve"> </v>
      </c>
      <c r="I18" s="34" t="str">
        <f>IF(A18=" "," ",IF(Input!$B$20="y",'Stepped Rent Input'!K17*Input!$B$16/Input!$B$15,IF(Input!$B$21="y",I17*(1+Input!$E$5),Input!$B$31*Input!$B$16/Input!$B$15)))</f>
        <v xml:space="preserve"> </v>
      </c>
      <c r="J18" s="34" t="str">
        <f>IF(A18=" "," ",IF(Input!$B$20="y",'Stepped Rent Input'!P17*Input!$B$17/Input!$B$15,IF(Input!$B$21="y",J17*(1+Input!$E$5),Input!$B$32*Input!$B$17/Input!$B$15)))</f>
        <v xml:space="preserve"> </v>
      </c>
      <c r="K18" s="27" t="str">
        <f t="shared" si="0"/>
        <v xml:space="preserve"> </v>
      </c>
      <c r="L18" s="34" t="str">
        <f>IF(A18=" "," ",IF(A18=" "," ",IF(Input!$C$10&gt;=A18,(K18-E18-F18-G18)*Input!$B$15,(K18-E18-F18-G18)*Input!$B$15/12*Input!$D$10))+IF(A18=" "," ",IF(Input!$C$37=0,0,IF(Input!$C$37&gt;=A17,IF(Input!$C$37&gt;=A18,(E18+F18)*Input!$B$15,(E18+F18)*Input!$D$37/12*Input!$B$15),0))+IF(A18=" "," ",IF(Input!$B$48=0,0,IF(Input!$C$48&gt;=A17,IF(Input!$C$48&gt;=A18,G18*Input!$B$15,G18*Input!$D$48/12*Input!$B$15),0)))))</f>
        <v xml:space="preserve"> </v>
      </c>
      <c r="M18" s="27" t="str">
        <f>IF(A18=" "," ",IF('Free Rent Input'!I17&gt;0,'Free Rent Input'!I17," "))</f>
        <v xml:space="preserve"> </v>
      </c>
      <c r="N18" s="34" t="str">
        <f t="shared" si="1"/>
        <v xml:space="preserve"> </v>
      </c>
      <c r="O18" s="34" t="str">
        <f>IF(A18=" "," ",IF(Input!$E$42&gt;0,IF(Input!$E$42&gt;SUM($B$6:B17)*Input!$B$15-SUM('Free Rent Input'!$J$5:J16),IF(Input!$E$42&gt;SUM($B$6:B18)*Input!$B$15-SUM('Free Rent Input'!$J$5:J17),B18*Input!$B$15-'Free Rent Input'!J17,Input!$E$42-SUM($O$6:O17)),0),0))</f>
        <v xml:space="preserve"> </v>
      </c>
      <c r="P18" s="34" t="str">
        <f t="shared" si="2"/>
        <v xml:space="preserve"> </v>
      </c>
    </row>
    <row r="19" spans="1:16" x14ac:dyDescent="0.25">
      <c r="A19" s="33" t="str">
        <f>IF(A18=" "," ",IF(Input!$B$10&gt;=A18*12+1,A18+1," "))</f>
        <v xml:space="preserve"> </v>
      </c>
      <c r="B19" s="34" t="str">
        <f>IF(A19=" "," ",IF(Input!$B$19="y",'Stepped Rent Input'!F18,Input!$B$25))</f>
        <v xml:space="preserve"> </v>
      </c>
      <c r="C19" s="34" t="str">
        <f>IF(A19=" "," ",C18*(1+Input!$E$4))</f>
        <v xml:space="preserve"> </v>
      </c>
      <c r="D19" s="34" t="str">
        <f>IF(A19=" "," ",D18*(1+Input!$E$4))</f>
        <v xml:space="preserve"> </v>
      </c>
      <c r="E19" s="34" t="str">
        <f>IF(A19=" "," ",IF(Input!$B$37&gt;A18*12,Input!$B$28,0))</f>
        <v xml:space="preserve"> </v>
      </c>
      <c r="F19" s="34" t="str">
        <f>IF(E19=" "," ",E19*Input!$B$38)</f>
        <v xml:space="preserve"> </v>
      </c>
      <c r="G19" s="34" t="str">
        <f>IF(A19=" "," ",IF(Input!$B$48&gt;A18*12,Input!$B$49,0))</f>
        <v xml:space="preserve"> </v>
      </c>
      <c r="H19" s="34" t="str">
        <f>IF(A19=" ", " ",IF(H18=" "," ",IF(Input!$B$43="y",H18*(1+Input!$E$4),H18)))</f>
        <v xml:space="preserve"> </v>
      </c>
      <c r="I19" s="34" t="str">
        <f>IF(A19=" "," ",IF(Input!$B$20="y",'Stepped Rent Input'!K18*Input!$B$16/Input!$B$15,IF(Input!$B$21="y",I18*(1+Input!$E$5),Input!$B$31*Input!$B$16/Input!$B$15)))</f>
        <v xml:space="preserve"> </v>
      </c>
      <c r="J19" s="34" t="str">
        <f>IF(A19=" "," ",IF(Input!$B$20="y",'Stepped Rent Input'!P18*Input!$B$17/Input!$B$15,IF(Input!$B$21="y",J18*(1+Input!$E$5),Input!$B$32*Input!$B$17/Input!$B$15)))</f>
        <v xml:space="preserve"> </v>
      </c>
      <c r="K19" s="27" t="str">
        <f t="shared" si="0"/>
        <v xml:space="preserve"> </v>
      </c>
      <c r="L19" s="34" t="str">
        <f>IF(A19=" "," ",IF(A19=" "," ",IF(Input!$C$10&gt;=A19,(K19-E19-F19-G19)*Input!$B$15,(K19-E19-F19-G19)*Input!$B$15/12*Input!$D$10))+IF(A19=" "," ",IF(Input!$C$37=0,0,IF(Input!$C$37&gt;=A18,IF(Input!$C$37&gt;=A19,(E19+F19)*Input!$B$15,(E19+F19)*Input!$D$37/12*Input!$B$15),0))+IF(A19=" "," ",IF(Input!$B$48=0,0,IF(Input!$C$48&gt;=A18,IF(Input!$C$48&gt;=A19,G19*Input!$B$15,G19*Input!$D$48/12*Input!$B$15),0)))))</f>
        <v xml:space="preserve"> </v>
      </c>
      <c r="M19" s="27" t="str">
        <f>IF(A19=" "," ",IF('Free Rent Input'!I18&gt;0,'Free Rent Input'!I18," "))</f>
        <v xml:space="preserve"> </v>
      </c>
      <c r="N19" s="34" t="str">
        <f t="shared" si="1"/>
        <v xml:space="preserve"> </v>
      </c>
      <c r="O19" s="34" t="str">
        <f>IF(A19=" "," ",IF(Input!$E$42&gt;0,IF(Input!$E$42&gt;SUM($B$6:B18)*Input!$B$15-SUM('Free Rent Input'!$J$5:J17),IF(Input!$E$42&gt;SUM($B$6:B19)*Input!$B$15-SUM('Free Rent Input'!$J$5:J18),B19*Input!$B$15-'Free Rent Input'!J18,Input!$E$42-SUM($O$6:O18)),0),0))</f>
        <v xml:space="preserve"> </v>
      </c>
      <c r="P19" s="34" t="str">
        <f t="shared" si="2"/>
        <v xml:space="preserve"> </v>
      </c>
    </row>
    <row r="20" spans="1:16" x14ac:dyDescent="0.25">
      <c r="A20" s="33" t="str">
        <f>IF(A19=" "," ",IF(Input!$B$10&gt;=A19*12+1,A19+1," "))</f>
        <v xml:space="preserve"> </v>
      </c>
      <c r="B20" s="34" t="str">
        <f>IF(A20=" "," ",IF(Input!$B$19="y",'Stepped Rent Input'!F19,Input!$B$25))</f>
        <v xml:space="preserve"> </v>
      </c>
      <c r="C20" s="34" t="str">
        <f>IF(A20=" "," ",C19*(1+Input!$E$4))</f>
        <v xml:space="preserve"> </v>
      </c>
      <c r="D20" s="34" t="str">
        <f>IF(A20=" "," ",D19*(1+Input!$E$4))</f>
        <v xml:space="preserve"> </v>
      </c>
      <c r="E20" s="34" t="str">
        <f>IF(A20=" "," ",IF(Input!$B$37&gt;A19*12,Input!$B$28,0))</f>
        <v xml:space="preserve"> </v>
      </c>
      <c r="F20" s="34" t="str">
        <f>IF(E20=" "," ",E20*Input!$B$38)</f>
        <v xml:space="preserve"> </v>
      </c>
      <c r="G20" s="34" t="str">
        <f>IF(A20=" "," ",IF(Input!$B$48&gt;A19*12,Input!$B$49,0))</f>
        <v xml:space="preserve"> </v>
      </c>
      <c r="H20" s="34" t="str">
        <f>IF(A20=" ", " ",IF(H19=" "," ",IF(Input!$B$43="y",H19*(1+Input!$E$4),H19)))</f>
        <v xml:space="preserve"> </v>
      </c>
      <c r="I20" s="34" t="str">
        <f>IF(A20=" "," ",IF(Input!$B$20="y",'Stepped Rent Input'!K19*Input!$B$16/Input!$B$15,IF(Input!$B$21="y",I19*(1+Input!$E$5),Input!$B$31*Input!$B$16/Input!$B$15)))</f>
        <v xml:space="preserve"> </v>
      </c>
      <c r="J20" s="34" t="str">
        <f>IF(A20=" "," ",IF(Input!$B$20="y",'Stepped Rent Input'!P19*Input!$B$17/Input!$B$15,IF(Input!$B$21="y",J19*(1+Input!$E$5),Input!$B$32*Input!$B$17/Input!$B$15)))</f>
        <v xml:space="preserve"> </v>
      </c>
      <c r="K20" s="27" t="str">
        <f t="shared" si="0"/>
        <v xml:space="preserve"> </v>
      </c>
      <c r="L20" s="34" t="str">
        <f>IF(A20=" "," ",IF(A20=" "," ",IF(Input!$C$10&gt;=A20,(K20-E20-F20-G20)*Input!$B$15,(K20-E20-F20-G20)*Input!$B$15/12*Input!$D$10))+IF(A20=" "," ",IF(Input!$C$37=0,0,IF(Input!$C$37&gt;=A19,IF(Input!$C$37&gt;=A20,(E20+F20)*Input!$B$15,(E20+F20)*Input!$D$37/12*Input!$B$15),0))+IF(A20=" "," ",IF(Input!$B$48=0,0,IF(Input!$C$48&gt;=A19,IF(Input!$C$48&gt;=A20,G20*Input!$B$15,G20*Input!$D$48/12*Input!$B$15),0)))))</f>
        <v xml:space="preserve"> </v>
      </c>
      <c r="M20" s="27" t="str">
        <f>IF(A20=" "," ",IF('Free Rent Input'!I19&gt;0,'Free Rent Input'!I19," "))</f>
        <v xml:space="preserve"> </v>
      </c>
      <c r="N20" s="34" t="str">
        <f t="shared" si="1"/>
        <v xml:space="preserve"> </v>
      </c>
      <c r="O20" s="34" t="str">
        <f>IF(A20=" "," ",IF(Input!$E$42&gt;0,IF(Input!$E$42&gt;SUM($B$6:B19)*Input!$B$15-SUM('Free Rent Input'!$J$5:J18),IF(Input!$E$42&gt;SUM($B$6:B20)*Input!$B$15-SUM('Free Rent Input'!$J$5:J19),B20*Input!$B$15-'Free Rent Input'!J19,Input!$E$42-SUM($O$6:O19)),0),0))</f>
        <v xml:space="preserve"> </v>
      </c>
      <c r="P20" s="34" t="str">
        <f t="shared" si="2"/>
        <v xml:space="preserve"> </v>
      </c>
    </row>
    <row r="21" spans="1:16" x14ac:dyDescent="0.25">
      <c r="A21" s="33" t="str">
        <f>IF(A20=" "," ",IF(Input!$B$10&gt;=A20*12+1,A20+1," "))</f>
        <v xml:space="preserve"> </v>
      </c>
      <c r="B21" s="34" t="str">
        <f>IF(A21=" "," ",IF(Input!$B$19="y",'Stepped Rent Input'!F20,Input!$B$25))</f>
        <v xml:space="preserve"> </v>
      </c>
      <c r="C21" s="34" t="str">
        <f>IF(A21=" "," ",C20*(1+Input!$E$4))</f>
        <v xml:space="preserve"> </v>
      </c>
      <c r="D21" s="34" t="str">
        <f>IF(A21=" "," ",D20*(1+Input!$E$4))</f>
        <v xml:space="preserve"> </v>
      </c>
      <c r="E21" s="34" t="str">
        <f>IF(A21=" "," ",IF(Input!$B$37&gt;A20*12,Input!$B$28,0))</f>
        <v xml:space="preserve"> </v>
      </c>
      <c r="F21" s="34" t="str">
        <f>IF(E21=" "," ",E21*Input!$B$38)</f>
        <v xml:space="preserve"> </v>
      </c>
      <c r="G21" s="34" t="str">
        <f>IF(A21=" "," ",IF(Input!$B$48&gt;A20*12,Input!$B$49,0))</f>
        <v xml:space="preserve"> </v>
      </c>
      <c r="H21" s="34" t="str">
        <f>IF(A21=" ", " ",IF(H20=" "," ",IF(Input!$B$43="y",H20*(1+Input!$E$4),H20)))</f>
        <v xml:space="preserve"> </v>
      </c>
      <c r="I21" s="34" t="str">
        <f>IF(A21=" "," ",IF(Input!$B$20="y",'Stepped Rent Input'!K20*Input!$B$16/Input!$B$15,IF(Input!$B$21="y",I20*(1+Input!$E$5),Input!$B$31*Input!$B$16/Input!$B$15)))</f>
        <v xml:space="preserve"> </v>
      </c>
      <c r="J21" s="34" t="str">
        <f>IF(A21=" "," ",IF(Input!$B$20="y",'Stepped Rent Input'!P20*Input!$B$17/Input!$B$15,IF(Input!$B$21="y",J20*(1+Input!$E$5),Input!$B$32*Input!$B$17/Input!$B$15)))</f>
        <v xml:space="preserve"> </v>
      </c>
      <c r="K21" s="27" t="str">
        <f t="shared" si="0"/>
        <v xml:space="preserve"> </v>
      </c>
      <c r="L21" s="34" t="str">
        <f>IF(A21=" "," ",IF(A21=" "," ",IF(Input!$C$10&gt;=A21,(K21-E21-F21-G21)*Input!$B$15,(K21-E21-F21-G21)*Input!$B$15/12*Input!$D$10))+IF(A21=" "," ",IF(Input!$C$37=0,0,IF(Input!$C$37&gt;=A20,IF(Input!$C$37&gt;=A21,(E21+F21)*Input!$B$15,(E21+F21)*Input!$D$37/12*Input!$B$15),0))+IF(A21=" "," ",IF(Input!$B$48=0,0,IF(Input!$C$48&gt;=A20,IF(Input!$C$48&gt;=A21,G21*Input!$B$15,G21*Input!$D$48/12*Input!$B$15),0)))))</f>
        <v xml:space="preserve"> </v>
      </c>
      <c r="M21" s="27" t="str">
        <f>IF(A21=" "," ",IF('Free Rent Input'!I20&gt;0,'Free Rent Input'!I20," "))</f>
        <v xml:space="preserve"> </v>
      </c>
      <c r="N21" s="34" t="str">
        <f t="shared" si="1"/>
        <v xml:space="preserve"> </v>
      </c>
      <c r="O21" s="34" t="str">
        <f>IF(A21=" "," ",IF(Input!$E$42&gt;0,IF(Input!$E$42&gt;SUM($B$6:B20)*Input!$B$15-SUM('Free Rent Input'!$J$5:J19),IF(Input!$E$42&gt;SUM($B$6:B21)*Input!$B$15-SUM('Free Rent Input'!$J$5:J20),B21*Input!$B$15-'Free Rent Input'!J20,Input!$E$42-SUM($O$6:O20)),0),0))</f>
        <v xml:space="preserve"> </v>
      </c>
      <c r="P21" s="34" t="str">
        <f t="shared" si="2"/>
        <v xml:space="preserve"> </v>
      </c>
    </row>
    <row r="22" spans="1:16" x14ac:dyDescent="0.25">
      <c r="A22" s="33" t="str">
        <f>IF(A21=" "," ",IF(Input!$B$10&gt;=A21*12+1,A21+1," "))</f>
        <v xml:space="preserve"> </v>
      </c>
      <c r="B22" s="34" t="str">
        <f>IF(A22=" "," ",IF(Input!$B$19="y",'Stepped Rent Input'!F21,Input!$B$25))</f>
        <v xml:space="preserve"> </v>
      </c>
      <c r="C22" s="34" t="str">
        <f>IF(A22=" "," ",C21*(1+Input!$E$4))</f>
        <v xml:space="preserve"> </v>
      </c>
      <c r="D22" s="34" t="str">
        <f>IF(A22=" "," ",D21*(1+Input!$E$4))</f>
        <v xml:space="preserve"> </v>
      </c>
      <c r="E22" s="34" t="str">
        <f>IF(A22=" "," ",IF(Input!$B$37&gt;A21*12,Input!$B$28,0))</f>
        <v xml:space="preserve"> </v>
      </c>
      <c r="F22" s="34" t="str">
        <f>IF(E22=" "," ",E22*Input!$B$38)</f>
        <v xml:space="preserve"> </v>
      </c>
      <c r="G22" s="34" t="str">
        <f>IF(A22=" "," ",IF(Input!$B$48&gt;A21*12,Input!$B$49,0))</f>
        <v xml:space="preserve"> </v>
      </c>
      <c r="H22" s="34" t="str">
        <f>IF(A22=" ", " ",IF(H21=" "," ",IF(Input!$B$43="y",H21*(1+Input!$E$4),H21)))</f>
        <v xml:space="preserve"> </v>
      </c>
      <c r="I22" s="34" t="str">
        <f>IF(A22=" "," ",IF(Input!$B$20="y",'Stepped Rent Input'!K21*Input!$B$16/Input!$B$15,IF(Input!$B$21="y",I21*(1+Input!$E$5),Input!$B$31*Input!$B$16/Input!$B$15)))</f>
        <v xml:space="preserve"> </v>
      </c>
      <c r="J22" s="34" t="str">
        <f>IF(A22=" "," ",IF(Input!$B$20="y",'Stepped Rent Input'!P21*Input!$B$17/Input!$B$15,IF(Input!$B$21="y",J21*(1+Input!$E$5),Input!$B$32*Input!$B$17/Input!$B$15)))</f>
        <v xml:space="preserve"> </v>
      </c>
      <c r="K22" s="27" t="str">
        <f t="shared" si="0"/>
        <v xml:space="preserve"> </v>
      </c>
      <c r="L22" s="34" t="str">
        <f>IF(A22=" "," ",IF(A22=" "," ",IF(Input!$C$10&gt;=A22,(K22-E22-F22-G22)*Input!$B$15,(K22-E22-F22-G22)*Input!$B$15/12*Input!$D$10))+IF(A22=" "," ",IF(Input!$C$37=0,0,IF(Input!$C$37&gt;=A21,IF(Input!$C$37&gt;=A22,(E22+F22)*Input!$B$15,(E22+F22)*Input!$D$37/12*Input!$B$15),0))+IF(A22=" "," ",IF(Input!$B$48=0,0,IF(Input!$C$48&gt;=A21,IF(Input!$C$48&gt;=A22,G22*Input!$B$15,G22*Input!$D$48/12*Input!$B$15),0)))))</f>
        <v xml:space="preserve"> </v>
      </c>
      <c r="M22" s="27" t="str">
        <f>IF(A22=" "," ",IF('Free Rent Input'!I21&gt;0,'Free Rent Input'!I21," "))</f>
        <v xml:space="preserve"> </v>
      </c>
      <c r="N22" s="34" t="str">
        <f t="shared" si="1"/>
        <v xml:space="preserve"> </v>
      </c>
      <c r="O22" s="34" t="str">
        <f>IF(A22=" "," ",IF(Input!$E$42&gt;0,IF(Input!$E$42&gt;SUM($B$6:B21)*Input!$B$15-SUM('Free Rent Input'!$J$5:J20),IF(Input!$E$42&gt;SUM($B$6:B22)*Input!$B$15-SUM('Free Rent Input'!$J$5:J21),B22*Input!$B$15-'Free Rent Input'!J21,Input!$E$42-SUM($O$6:O21)),0),0))</f>
        <v xml:space="preserve"> </v>
      </c>
      <c r="P22" s="34" t="str">
        <f t="shared" si="2"/>
        <v xml:space="preserve"> </v>
      </c>
    </row>
    <row r="23" spans="1:16" x14ac:dyDescent="0.25">
      <c r="A23" s="33" t="str">
        <f>IF(A22=" "," ",IF(Input!$B$10&gt;=A22*12+1,A22+1," "))</f>
        <v xml:space="preserve"> </v>
      </c>
      <c r="B23" s="34" t="str">
        <f>IF(A23=" "," ",IF(Input!$B$19="y",'Stepped Rent Input'!F22,Input!$B$25))</f>
        <v xml:space="preserve"> </v>
      </c>
      <c r="C23" s="34" t="str">
        <f>IF(A23=" "," ",C22*(1+Input!$E$4))</f>
        <v xml:space="preserve"> </v>
      </c>
      <c r="D23" s="34" t="str">
        <f>IF(A23=" "," ",D22*(1+Input!$E$4))</f>
        <v xml:space="preserve"> </v>
      </c>
      <c r="E23" s="34" t="str">
        <f>IF(A23=" "," ",IF(Input!$B$37&gt;A22*12,Input!$B$28,0))</f>
        <v xml:space="preserve"> </v>
      </c>
      <c r="F23" s="34" t="str">
        <f>IF(E23=" "," ",E23*Input!$B$38)</f>
        <v xml:space="preserve"> </v>
      </c>
      <c r="G23" s="34" t="str">
        <f>IF(A23=" "," ",IF(Input!$B$48&gt;A22*12,Input!$B$49,0))</f>
        <v xml:space="preserve"> </v>
      </c>
      <c r="H23" s="34" t="str">
        <f>IF(A23=" ", " ",IF(H22=" "," ",IF(Input!$B$43="y",H22*(1+Input!$E$4),H22)))</f>
        <v xml:space="preserve"> </v>
      </c>
      <c r="I23" s="34" t="str">
        <f>IF(A23=" "," ",IF(Input!$B$20="y",'Stepped Rent Input'!K22*Input!$B$16/Input!$B$15,IF(Input!$B$21="y",I22*(1+Input!$E$5),Input!$B$31*Input!$B$16/Input!$B$15)))</f>
        <v xml:space="preserve"> </v>
      </c>
      <c r="J23" s="34" t="str">
        <f>IF(A23=" "," ",IF(Input!$B$20="y",'Stepped Rent Input'!P22*Input!$B$17/Input!$B$15,IF(Input!$B$21="y",J22*(1+Input!$E$5),Input!$B$32*Input!$B$17/Input!$B$15)))</f>
        <v xml:space="preserve"> </v>
      </c>
      <c r="K23" s="27" t="str">
        <f t="shared" si="0"/>
        <v xml:space="preserve"> </v>
      </c>
      <c r="L23" s="34" t="str">
        <f>IF(A23=" "," ",IF(A23=" "," ",IF(Input!$C$10&gt;=A23,(K23-E23-F23-G23)*Input!$B$15,(K23-E23-F23-G23)*Input!$B$15/12*Input!$D$10))+IF(A23=" "," ",IF(Input!$C$37=0,0,IF(Input!$C$37&gt;=A22,IF(Input!$C$37&gt;=A23,(E23+F23)*Input!$B$15,(E23+F23)*Input!$D$37/12*Input!$B$15),0))+IF(A23=" "," ",IF(Input!$B$48=0,0,IF(Input!$C$48&gt;=A22,IF(Input!$C$48&gt;=A23,G23*Input!$B$15,G23*Input!$D$48/12*Input!$B$15),0)))))</f>
        <v xml:space="preserve"> </v>
      </c>
      <c r="M23" s="27" t="str">
        <f>IF(A23=" "," ",IF('Free Rent Input'!I22&gt;0,'Free Rent Input'!I22," "))</f>
        <v xml:space="preserve"> </v>
      </c>
      <c r="N23" s="34" t="str">
        <f t="shared" si="1"/>
        <v xml:space="preserve"> </v>
      </c>
      <c r="O23" s="34" t="str">
        <f>IF(A23=" "," ",IF(Input!$E$42&gt;0,IF(Input!$E$42&gt;SUM($B$6:B22)*Input!$B$15-SUM('Free Rent Input'!$J$5:J21),IF(Input!$E$42&gt;SUM($B$6:B23)*Input!$B$15-SUM('Free Rent Input'!$J$5:J22),B23*Input!$B$15-'Free Rent Input'!J22,Input!$E$42-SUM($O$6:O22)),0),0))</f>
        <v xml:space="preserve"> </v>
      </c>
      <c r="P23" s="34" t="str">
        <f t="shared" si="2"/>
        <v xml:space="preserve"> </v>
      </c>
    </row>
    <row r="24" spans="1:16" x14ac:dyDescent="0.25">
      <c r="A24" s="33" t="str">
        <f>IF(A23=" "," ",IF(Input!$B$10&gt;=A23*12+1,A23+1," "))</f>
        <v xml:space="preserve"> </v>
      </c>
      <c r="B24" s="34" t="str">
        <f>IF(A24=" "," ",IF(Input!$B$19="y",'Stepped Rent Input'!F23,Input!$B$25))</f>
        <v xml:space="preserve"> </v>
      </c>
      <c r="C24" s="34" t="str">
        <f>IF(A24=" "," ",C23*(1+Input!$E$4))</f>
        <v xml:space="preserve"> </v>
      </c>
      <c r="D24" s="34" t="str">
        <f>IF(A24=" "," ",D23*(1+Input!$E$4))</f>
        <v xml:space="preserve"> </v>
      </c>
      <c r="E24" s="34" t="str">
        <f>IF(A24=" "," ",IF(Input!$B$37&gt;A23*12,Input!$B$28,0))</f>
        <v xml:space="preserve"> </v>
      </c>
      <c r="F24" s="34" t="str">
        <f>IF(E24=" "," ",E24*Input!$B$38)</f>
        <v xml:space="preserve"> </v>
      </c>
      <c r="G24" s="34" t="str">
        <f>IF(A24=" "," ",IF(Input!$B$48&gt;A23*12,Input!$B$49,0))</f>
        <v xml:space="preserve"> </v>
      </c>
      <c r="H24" s="34" t="str">
        <f>IF(A24=" ", " ",IF(H23=" "," ",IF(Input!$B$43="y",H23*(1+Input!$E$4),H23)))</f>
        <v xml:space="preserve"> </v>
      </c>
      <c r="I24" s="34" t="str">
        <f>IF(A24=" "," ",IF(Input!$B$20="y",'Stepped Rent Input'!K23*Input!$B$16/Input!$B$15,IF(Input!$B$21="y",I23*(1+Input!$E$5),Input!$B$31*Input!$B$16/Input!$B$15)))</f>
        <v xml:space="preserve"> </v>
      </c>
      <c r="J24" s="34" t="str">
        <f>IF(A24=" "," ",IF(Input!$B$20="y",'Stepped Rent Input'!P23*Input!$B$17/Input!$B$15,IF(Input!$B$21="y",J23*(1+Input!$E$5),Input!$B$32*Input!$B$17/Input!$B$15)))</f>
        <v xml:space="preserve"> </v>
      </c>
      <c r="K24" s="27" t="str">
        <f t="shared" si="0"/>
        <v xml:space="preserve"> </v>
      </c>
      <c r="L24" s="34" t="str">
        <f>IF(A24=" "," ",IF(A24=" "," ",IF(Input!$C$10&gt;=A24,(K24-E24-F24-G24)*Input!$B$15,(K24-E24-F24-G24)*Input!$B$15/12*Input!$D$10))+IF(A24=" "," ",IF(Input!$C$37=0,0,IF(Input!$C$37&gt;=A23,IF(Input!$C$37&gt;=A24,(E24+F24)*Input!$B$15,(E24+F24)*Input!$D$37/12*Input!$B$15),0))+IF(A24=" "," ",IF(Input!$B$48=0,0,IF(Input!$C$48&gt;=A23,IF(Input!$C$48&gt;=A24,G24*Input!$B$15,G24*Input!$D$48/12*Input!$B$15),0)))))</f>
        <v xml:space="preserve"> </v>
      </c>
      <c r="M24" s="27" t="str">
        <f>IF(A24=" "," ",IF('Free Rent Input'!I23&gt;0,'Free Rent Input'!I23," "))</f>
        <v xml:space="preserve"> </v>
      </c>
      <c r="N24" s="34" t="str">
        <f t="shared" si="1"/>
        <v xml:space="preserve"> </v>
      </c>
      <c r="O24" s="34" t="str">
        <f>IF(A24=" "," ",IF(Input!$E$42&gt;0,IF(Input!$E$42&gt;SUM($B$6:B23)*Input!$B$15-SUM('Free Rent Input'!$J$5:J22),IF(Input!$E$42&gt;SUM($B$6:B24)*Input!$B$15-SUM('Free Rent Input'!$J$5:J23),B24*Input!$B$15-'Free Rent Input'!J23,Input!$E$42-SUM($O$6:O23)),0),0))</f>
        <v xml:space="preserve"> </v>
      </c>
      <c r="P24" s="34" t="str">
        <f t="shared" si="2"/>
        <v xml:space="preserve"> </v>
      </c>
    </row>
    <row r="25" spans="1:16" x14ac:dyDescent="0.25">
      <c r="A25" s="33" t="str">
        <f>IF(A24=" "," ",IF(Input!$B$10&gt;=A24*12+1,A24+1," "))</f>
        <v xml:space="preserve"> </v>
      </c>
      <c r="B25" s="34" t="str">
        <f>IF(A25=" "," ",IF(Input!$B$19="y",'Stepped Rent Input'!F24,Input!$B$25))</f>
        <v xml:space="preserve"> </v>
      </c>
      <c r="C25" s="34" t="str">
        <f>IF(A25=" "," ",C24*(1+Input!$E$4))</f>
        <v xml:space="preserve"> </v>
      </c>
      <c r="D25" s="34" t="str">
        <f>IF(A25=" "," ",D24*(1+Input!$E$4))</f>
        <v xml:space="preserve"> </v>
      </c>
      <c r="E25" s="34" t="str">
        <f>IF(A25=" "," ",IF(Input!$B$37&gt;A24*12,Input!$B$28,0))</f>
        <v xml:space="preserve"> </v>
      </c>
      <c r="F25" s="34" t="str">
        <f>IF(E25=" "," ",E25*Input!$B$38)</f>
        <v xml:space="preserve"> </v>
      </c>
      <c r="G25" s="34" t="str">
        <f>IF(A25=" "," ",IF(Input!$B$48&gt;A24*12,Input!$B$49,0))</f>
        <v xml:space="preserve"> </v>
      </c>
      <c r="H25" s="34" t="str">
        <f>IF(A25=" ", " ",IF(H24=" "," ",IF(Input!$B$43="y",H24*(1+Input!$E$4),H24)))</f>
        <v xml:space="preserve"> </v>
      </c>
      <c r="I25" s="34" t="str">
        <f>IF(A25=" "," ",IF(Input!$B$20="y",'Stepped Rent Input'!K24*Input!$B$16/Input!$B$15,IF(Input!$B$21="y",I24*(1+Input!$E$5),Input!$B$31*Input!$B$16/Input!$B$15)))</f>
        <v xml:space="preserve"> </v>
      </c>
      <c r="J25" s="34" t="str">
        <f>IF(A25=" "," ",IF(Input!$B$20="y",'Stepped Rent Input'!P24*Input!$B$17/Input!$B$15,IF(Input!$B$21="y",J24*(1+Input!$E$5),Input!$B$32*Input!$B$17/Input!$B$15)))</f>
        <v xml:space="preserve"> </v>
      </c>
      <c r="K25" s="27" t="str">
        <f t="shared" si="0"/>
        <v xml:space="preserve"> </v>
      </c>
      <c r="L25" s="34" t="str">
        <f>IF(A25=" "," ",IF(A25=" "," ",IF(Input!$C$10&gt;=A25,(K25-E25-F25-G25)*Input!$B$15,(K25-E25-F25-G25)*Input!$B$15/12*Input!$D$10))+IF(A25=" "," ",IF(Input!$C$37=0,0,IF(Input!$C$37&gt;=A24,IF(Input!$C$37&gt;=A25,(E25+F25)*Input!$B$15,(E25+F25)*Input!$D$37/12*Input!$B$15),0))+IF(A25=" "," ",IF(Input!$B$48=0,0,IF(Input!$C$48&gt;=A24,IF(Input!$C$48&gt;=A25,G25*Input!$B$15,G25*Input!$D$48/12*Input!$B$15),0)))))</f>
        <v xml:space="preserve"> </v>
      </c>
      <c r="M25" s="27" t="str">
        <f>IF(A25=" "," ",IF('Free Rent Input'!I24&gt;0,'Free Rent Input'!I24," "))</f>
        <v xml:space="preserve"> </v>
      </c>
      <c r="N25" s="34" t="str">
        <f t="shared" si="1"/>
        <v xml:space="preserve"> </v>
      </c>
      <c r="O25" s="34" t="str">
        <f>IF(A25=" "," ",IF(Input!$E$42&gt;0,IF(Input!$E$42&gt;SUM($B$6:B24)*Input!$B$15-SUM('Free Rent Input'!$J$5:J23),IF(Input!$E$42&gt;SUM($B$6:B25)*Input!$B$15-SUM('Free Rent Input'!$J$5:J24),B25*Input!$B$15-'Free Rent Input'!J24,Input!$E$42-SUM($O$6:O24)),0),0))</f>
        <v xml:space="preserve"> </v>
      </c>
      <c r="P25" s="34" t="str">
        <f t="shared" si="2"/>
        <v xml:space="preserve"> </v>
      </c>
    </row>
    <row r="26" spans="1:16" x14ac:dyDescent="0.25">
      <c r="A26" s="33" t="str">
        <f>IF(A25=" "," ",IF(Input!$B$10&gt;=A25*12+1,A25+1," "))</f>
        <v xml:space="preserve"> </v>
      </c>
      <c r="B26" s="34" t="str">
        <f>IF(A26=" "," ",IF(Input!$B$19="y",'Stepped Rent Input'!F25,Input!$B$25))</f>
        <v xml:space="preserve"> </v>
      </c>
      <c r="C26" s="34" t="str">
        <f>IF(A26=" "," ",C25*(1+Input!$E$4))</f>
        <v xml:space="preserve"> </v>
      </c>
      <c r="D26" s="34" t="str">
        <f>IF(A26=" "," ",D25*(1+Input!$E$4))</f>
        <v xml:space="preserve"> </v>
      </c>
      <c r="E26" s="34" t="str">
        <f>IF(A26=" "," ",IF(Input!$B$37&gt;A25*12,Input!$B$28,0))</f>
        <v xml:space="preserve"> </v>
      </c>
      <c r="F26" s="34" t="str">
        <f>IF(E26=" "," ",E26*Input!$B$38)</f>
        <v xml:space="preserve"> </v>
      </c>
      <c r="G26" s="34" t="str">
        <f>IF(A26=" "," ",IF(Input!$B$48&gt;A25*12,Input!$B$49,0))</f>
        <v xml:space="preserve"> </v>
      </c>
      <c r="H26" s="34" t="str">
        <f>IF(A26=" ", " ",IF(H25=" "," ",IF(Input!$B$43="y",H25*(1+Input!$E$4),H25)))</f>
        <v xml:space="preserve"> </v>
      </c>
      <c r="I26" s="34" t="str">
        <f>IF(A26=" "," ",IF(Input!$B$20="y",'Stepped Rent Input'!K25*Input!$B$16/Input!$B$15,IF(Input!$B$21="y",I25*(1+Input!$E$5),Input!$B$31*Input!$B$16/Input!$B$15)))</f>
        <v xml:space="preserve"> </v>
      </c>
      <c r="J26" s="34" t="str">
        <f>IF(A26=" "," ",IF(Input!$B$20="y",'Stepped Rent Input'!P25*Input!$B$17/Input!$B$15,IF(Input!$B$21="y",J25*(1+Input!$E$5),Input!$B$32*Input!$B$17/Input!$B$15)))</f>
        <v xml:space="preserve"> </v>
      </c>
      <c r="K26" s="27" t="str">
        <f t="shared" si="0"/>
        <v xml:space="preserve"> </v>
      </c>
      <c r="L26" s="34" t="str">
        <f>IF(A26=" "," ",IF(A26=" "," ",IF(Input!$C$10&gt;=A26,(K26-E26-F26-G26)*Input!$B$15,(K26-E26-F26-G26)*Input!$B$15/12*Input!$D$10))+IF(A26=" "," ",IF(Input!$C$37=0,0,IF(Input!$C$37&gt;=A25,IF(Input!$C$37&gt;=A26,(E26+F26)*Input!$B$15,(E26+F26)*Input!$D$37/12*Input!$B$15),0))+IF(A26=" "," ",IF(Input!$B$48=0,0,IF(Input!$C$48&gt;=A25,IF(Input!$C$48&gt;=A26,G26*Input!$B$15,G26*Input!$D$48/12*Input!$B$15),0)))))</f>
        <v xml:space="preserve"> </v>
      </c>
      <c r="M26" s="27" t="str">
        <f>IF(A26=" "," ",IF('Free Rent Input'!I25&gt;0,'Free Rent Input'!I25," "))</f>
        <v xml:space="preserve"> </v>
      </c>
      <c r="N26" s="34" t="str">
        <f t="shared" si="1"/>
        <v xml:space="preserve"> </v>
      </c>
      <c r="O26" s="34" t="str">
        <f>IF(A26=" "," ",IF(Input!$E$42&gt;0,IF(Input!$E$42&gt;SUM($B$6:B25)*Input!$B$15-SUM('Free Rent Input'!$J$5:J24),IF(Input!$E$42&gt;SUM($B$6:B26)*Input!$B$15-SUM('Free Rent Input'!$J$5:J25),B26*Input!$B$15-'Free Rent Input'!J25,Input!$E$42-SUM($O$6:O25)),0),0))</f>
        <v xml:space="preserve"> </v>
      </c>
      <c r="P26" s="34" t="str">
        <f t="shared" si="2"/>
        <v xml:space="preserve"> </v>
      </c>
    </row>
    <row r="27" spans="1:16" x14ac:dyDescent="0.25">
      <c r="A27" s="33" t="str">
        <f>IF(A26=" "," ",IF(Input!$B$10&gt;=A26*12+1,A26+1," "))</f>
        <v xml:space="preserve"> </v>
      </c>
      <c r="B27" s="34" t="str">
        <f>IF(A27=" "," ",IF(Input!$B$19="y",'Stepped Rent Input'!F26,Input!$B$25))</f>
        <v xml:space="preserve"> </v>
      </c>
      <c r="C27" s="34" t="str">
        <f>IF(A27=" "," ",C26*(1+Input!$E$4))</f>
        <v xml:space="preserve"> </v>
      </c>
      <c r="D27" s="34" t="str">
        <f>IF(A27=" "," ",D26*(1+Input!$E$4))</f>
        <v xml:space="preserve"> </v>
      </c>
      <c r="E27" s="34" t="str">
        <f>IF(A27=" "," ",IF(Input!$B$37&gt;A26*12,Input!$B$28,0))</f>
        <v xml:space="preserve"> </v>
      </c>
      <c r="F27" s="34" t="str">
        <f>IF(E27=" "," ",E27*Input!$B$38)</f>
        <v xml:space="preserve"> </v>
      </c>
      <c r="G27" s="34" t="str">
        <f>IF(A27=" "," ",IF(Input!$B$48&gt;A26*12,Input!$B$49,0))</f>
        <v xml:space="preserve"> </v>
      </c>
      <c r="H27" s="34" t="str">
        <f>IF(A27=" ", " ",IF(H26=" "," ",IF(Input!$B$43="y",H26*(1+Input!$E$4),H26)))</f>
        <v xml:space="preserve"> </v>
      </c>
      <c r="I27" s="34" t="str">
        <f>IF(A27=" "," ",IF(Input!$B$20="y",'Stepped Rent Input'!K26*Input!$B$16/Input!$B$15,IF(Input!$B$21="y",I26*(1+Input!$E$5),Input!$B$31*Input!$B$16/Input!$B$15)))</f>
        <v xml:space="preserve"> </v>
      </c>
      <c r="J27" s="34" t="str">
        <f>IF(A27=" "," ",IF(Input!$B$20="y",'Stepped Rent Input'!P26*Input!$B$17/Input!$B$15,IF(Input!$B$21="y",J26*(1+Input!$E$5),Input!$B$32*Input!$B$17/Input!$B$15)))</f>
        <v xml:space="preserve"> </v>
      </c>
      <c r="K27" s="27" t="str">
        <f t="shared" si="0"/>
        <v xml:space="preserve"> </v>
      </c>
      <c r="L27" s="34" t="str">
        <f>IF(A27=" "," ",IF(A27=" "," ",IF(Input!$C$10&gt;=A27,(K27-E27-F27-G27)*Input!$B$15,(K27-E27-F27-G27)*Input!$B$15/12*Input!$D$10))+IF(A27=" "," ",IF(Input!$C$37=0,0,IF(Input!$C$37&gt;=A26,IF(Input!$C$37&gt;=A27,(E27+F27)*Input!$B$15,(E27+F27)*Input!$D$37/12*Input!$B$15),0))+IF(A27=" "," ",IF(Input!$B$48=0,0,IF(Input!$C$48&gt;=A26,IF(Input!$C$48&gt;=A27,G27*Input!$B$15,G27*Input!$D$48/12*Input!$B$15),0)))))</f>
        <v xml:space="preserve"> </v>
      </c>
      <c r="M27" s="27" t="str">
        <f>IF(A27=" "," ",IF('Free Rent Input'!I26&gt;0,'Free Rent Input'!I26," "))</f>
        <v xml:space="preserve"> </v>
      </c>
      <c r="N27" s="34" t="str">
        <f t="shared" si="1"/>
        <v xml:space="preserve"> </v>
      </c>
      <c r="O27" s="34" t="str">
        <f>IF(A27=" "," ",IF(Input!$E$42&gt;0,IF(Input!$E$42&gt;SUM($B$6:B26)*Input!$B$15-SUM('Free Rent Input'!$J$5:J25),IF(Input!$E$42&gt;SUM($B$6:B27)*Input!$B$15-SUM('Free Rent Input'!$J$5:J26),B27*Input!$B$15-'Free Rent Input'!J26,Input!$E$42-SUM($O$6:O26)),0),0))</f>
        <v xml:space="preserve"> </v>
      </c>
      <c r="P27" s="34" t="str">
        <f t="shared" si="2"/>
        <v xml:space="preserve"> </v>
      </c>
    </row>
    <row r="28" spans="1:16" x14ac:dyDescent="0.25">
      <c r="A28" s="33" t="str">
        <f>IF(A27=" "," ",IF(Input!$B$10&gt;=A27*12+1,A27+1," "))</f>
        <v xml:space="preserve"> </v>
      </c>
      <c r="B28" s="34" t="str">
        <f>IF(A28=" "," ",IF(Input!$B$19="y",'Stepped Rent Input'!F27,Input!$B$25))</f>
        <v xml:space="preserve"> </v>
      </c>
      <c r="C28" s="34" t="str">
        <f>IF(A28=" "," ",C27*(1+Input!$E$4))</f>
        <v xml:space="preserve"> </v>
      </c>
      <c r="D28" s="34" t="str">
        <f>IF(A28=" "," ",D27*(1+Input!$E$4))</f>
        <v xml:space="preserve"> </v>
      </c>
      <c r="E28" s="34" t="str">
        <f>IF(A28=" "," ",IF(Input!$B$37&gt;A27*12,Input!$B$28,0))</f>
        <v xml:space="preserve"> </v>
      </c>
      <c r="F28" s="34" t="str">
        <f>IF(E28=" "," ",E28*Input!$B$38)</f>
        <v xml:space="preserve"> </v>
      </c>
      <c r="G28" s="34" t="str">
        <f>IF(A28=" "," ",IF(Input!$B$48&gt;A27*12,Input!$B$49,0))</f>
        <v xml:space="preserve"> </v>
      </c>
      <c r="H28" s="34" t="str">
        <f>IF(A28=" ", " ",IF(H27=" "," ",IF(Input!$B$43="y",H27*(1+Input!$E$4),H27)))</f>
        <v xml:space="preserve"> </v>
      </c>
      <c r="I28" s="34" t="str">
        <f>IF(A28=" "," ",IF(Input!$B$20="y",'Stepped Rent Input'!K27*Input!$B$16/Input!$B$15,IF(Input!$B$21="y",I27*(1+Input!$E$5),Input!$B$31*Input!$B$16/Input!$B$15)))</f>
        <v xml:space="preserve"> </v>
      </c>
      <c r="J28" s="34" t="str">
        <f>IF(A28=" "," ",IF(Input!$B$20="y",'Stepped Rent Input'!P27*Input!$B$17/Input!$B$15,IF(Input!$B$21="y",J27*(1+Input!$E$5),Input!$B$32*Input!$B$17/Input!$B$15)))</f>
        <v xml:space="preserve"> </v>
      </c>
      <c r="K28" s="27" t="str">
        <f t="shared" si="0"/>
        <v xml:space="preserve"> </v>
      </c>
      <c r="L28" s="34" t="str">
        <f>IF(A28=" "," ",IF(A28=" "," ",IF(Input!$C$10&gt;=A28,(K28-E28-F28-G28)*Input!$B$15,(K28-E28-F28-G28)*Input!$B$15/12*Input!$D$10))+IF(A28=" "," ",IF(Input!$C$37=0,0,IF(Input!$C$37&gt;=A27,IF(Input!$C$37&gt;=A28,(E28+F28)*Input!$B$15,(E28+F28)*Input!$D$37/12*Input!$B$15),0))+IF(A28=" "," ",IF(Input!$B$48=0,0,IF(Input!$C$48&gt;=A27,IF(Input!$C$48&gt;=A28,G28*Input!$B$15,G28*Input!$D$48/12*Input!$B$15),0)))))</f>
        <v xml:space="preserve"> </v>
      </c>
      <c r="M28" s="27" t="str">
        <f>IF(A28=" "," ",IF('Free Rent Input'!I27&gt;0,'Free Rent Input'!I27," "))</f>
        <v xml:space="preserve"> </v>
      </c>
      <c r="N28" s="34" t="str">
        <f t="shared" si="1"/>
        <v xml:space="preserve"> </v>
      </c>
      <c r="O28" s="34" t="str">
        <f>IF(A28=" "," ",IF(Input!$E$42&gt;0,IF(Input!$E$42&gt;SUM($B$6:B27)*Input!$B$15-SUM('Free Rent Input'!$J$5:J26),IF(Input!$E$42&gt;SUM($B$6:B28)*Input!$B$15-SUM('Free Rent Input'!$J$5:J27),B28*Input!$B$15-'Free Rent Input'!J27,Input!$E$42-SUM($O$6:O27)),0),0))</f>
        <v xml:space="preserve"> </v>
      </c>
      <c r="P28" s="34" t="str">
        <f t="shared" si="2"/>
        <v xml:space="preserve"> </v>
      </c>
    </row>
    <row r="29" spans="1:16" x14ac:dyDescent="0.25">
      <c r="A29" s="33" t="str">
        <f>IF(A28=" "," ",IF(Input!$B$10&gt;=A28*12+1,A28+1," "))</f>
        <v xml:space="preserve"> </v>
      </c>
      <c r="B29" s="34" t="str">
        <f>IF(A29=" "," ",IF(Input!$B$19="y",'Stepped Rent Input'!F28,Input!$B$25))</f>
        <v xml:space="preserve"> </v>
      </c>
      <c r="C29" s="34" t="str">
        <f>IF(A29=" "," ",C28*(1+Input!$E$4))</f>
        <v xml:space="preserve"> </v>
      </c>
      <c r="D29" s="34" t="str">
        <f>IF(A29=" "," ",D28*(1+Input!$E$4))</f>
        <v xml:space="preserve"> </v>
      </c>
      <c r="E29" s="34" t="str">
        <f>IF(A29=" "," ",IF(Input!$B$37&gt;A28*12,Input!$B$28,0))</f>
        <v xml:space="preserve"> </v>
      </c>
      <c r="F29" s="34" t="str">
        <f>IF(E29=" "," ",E29*Input!$B$38)</f>
        <v xml:space="preserve"> </v>
      </c>
      <c r="G29" s="34" t="str">
        <f>IF(A29=" "," ",IF(Input!$B$48&gt;A28*12,Input!$B$49,0))</f>
        <v xml:space="preserve"> </v>
      </c>
      <c r="H29" s="34" t="str">
        <f>IF(A29=" ", " ",IF(H28=" "," ",IF(Input!$B$43="y",H28*(1+Input!$E$4),H28)))</f>
        <v xml:space="preserve"> </v>
      </c>
      <c r="I29" s="34" t="str">
        <f>IF(A29=" "," ",IF(Input!$B$20="y",'Stepped Rent Input'!K28*Input!$B$16/Input!$B$15,IF(Input!$B$21="y",I28*(1+Input!$E$5),Input!$B$31*Input!$B$16/Input!$B$15)))</f>
        <v xml:space="preserve"> </v>
      </c>
      <c r="J29" s="34" t="str">
        <f>IF(A29=" "," ",IF(Input!$B$20="y",'Stepped Rent Input'!P28*Input!$B$17/Input!$B$15,IF(Input!$B$21="y",J28*(1+Input!$E$5),Input!$B$32*Input!$B$17/Input!$B$15)))</f>
        <v xml:space="preserve"> </v>
      </c>
      <c r="K29" s="27" t="str">
        <f t="shared" si="0"/>
        <v xml:space="preserve"> </v>
      </c>
      <c r="L29" s="34" t="str">
        <f>IF(A29=" "," ",IF(A29=" "," ",IF(Input!$C$10&gt;=A29,(K29-E29-F29-G29)*Input!$B$15,(K29-E29-F29-G29)*Input!$B$15/12*Input!$D$10))+IF(A29=" "," ",IF(Input!$C$37=0,0,IF(Input!$C$37&gt;=A28,IF(Input!$C$37&gt;=A29,(E29+F29)*Input!$B$15,(E29+F29)*Input!$D$37/12*Input!$B$15),0))+IF(A29=" "," ",IF(Input!$B$48=0,0,IF(Input!$C$48&gt;=A28,IF(Input!$C$48&gt;=A29,G29*Input!$B$15,G29*Input!$D$48/12*Input!$B$15),0)))))</f>
        <v xml:space="preserve"> </v>
      </c>
      <c r="M29" s="27" t="str">
        <f>IF(A29=" "," ",IF('Free Rent Input'!I28&gt;0,'Free Rent Input'!I28," "))</f>
        <v xml:space="preserve"> </v>
      </c>
      <c r="N29" s="34" t="str">
        <f t="shared" si="1"/>
        <v xml:space="preserve"> </v>
      </c>
      <c r="O29" s="34" t="str">
        <f>IF(A29=" "," ",IF(Input!$E$42&gt;0,IF(Input!$E$42&gt;SUM($B$6:B28)*Input!$B$15-SUM('Free Rent Input'!$J$5:J27),IF(Input!$E$42&gt;SUM($B$6:B29)*Input!$B$15-SUM('Free Rent Input'!$J$5:J28),B29*Input!$B$15-'Free Rent Input'!J28,Input!$E$42-SUM($O$6:O28)),0),0))</f>
        <v xml:space="preserve"> </v>
      </c>
      <c r="P29" s="34" t="str">
        <f t="shared" si="2"/>
        <v xml:space="preserve"> </v>
      </c>
    </row>
    <row r="30" spans="1:16" x14ac:dyDescent="0.25">
      <c r="A30" s="33" t="str">
        <f>IF(A29=" "," ",IF(Input!$B$10&gt;=A29*12+1,A29+1," "))</f>
        <v xml:space="preserve"> </v>
      </c>
      <c r="B30" s="34" t="str">
        <f>IF(A30=" "," ",IF(Input!$B$19="y",'Stepped Rent Input'!F29,Input!$B$25))</f>
        <v xml:space="preserve"> </v>
      </c>
      <c r="C30" s="34" t="str">
        <f>IF(A30=" "," ",C29*(1+Input!$E$4))</f>
        <v xml:space="preserve"> </v>
      </c>
      <c r="D30" s="34" t="str">
        <f>IF(A30=" "," ",D29*(1+Input!$E$4))</f>
        <v xml:space="preserve"> </v>
      </c>
      <c r="E30" s="34" t="str">
        <f>IF(A30=" "," ",IF(Input!$B$37&gt;A29*12,Input!$B$28,0))</f>
        <v xml:space="preserve"> </v>
      </c>
      <c r="F30" s="34" t="str">
        <f>IF(E30=" "," ",E30*Input!$B$38)</f>
        <v xml:space="preserve"> </v>
      </c>
      <c r="G30" s="34" t="str">
        <f>IF(A30=" "," ",IF(Input!$B$48&gt;A29*12,Input!$B$49,0))</f>
        <v xml:space="preserve"> </v>
      </c>
      <c r="H30" s="34" t="str">
        <f>IF(A30=" ", " ",IF(H29=" "," ",IF(Input!$B$43="y",H29*(1+Input!$E$4),H29)))</f>
        <v xml:space="preserve"> </v>
      </c>
      <c r="I30" s="34" t="str">
        <f>IF(A30=" "," ",IF(Input!$B$20="y",'Stepped Rent Input'!K29*Input!$B$16/Input!$B$15,IF(Input!$B$21="y",I29*(1+Input!$E$5),Input!$B$31*Input!$B$16/Input!$B$15)))</f>
        <v xml:space="preserve"> </v>
      </c>
      <c r="J30" s="34" t="str">
        <f>IF(A30=" "," ",IF(Input!$B$20="y",'Stepped Rent Input'!P29*Input!$B$17/Input!$B$15,IF(Input!$B$21="y",J29*(1+Input!$E$5),Input!$B$32*Input!$B$17/Input!$B$15)))</f>
        <v xml:space="preserve"> </v>
      </c>
      <c r="K30" s="27" t="str">
        <f t="shared" si="0"/>
        <v xml:space="preserve"> </v>
      </c>
      <c r="L30" s="34" t="str">
        <f>IF(A30=" "," ",IF(A30=" "," ",IF(Input!$C$10&gt;=A30,(K30-E30-F30-G30)*Input!$B$15,(K30-E30-F30-G30)*Input!$B$15/12*Input!$D$10))+IF(A30=" "," ",IF(Input!$C$37=0,0,IF(Input!$C$37&gt;=A29,IF(Input!$C$37&gt;=A30,(E30+F30)*Input!$B$15,(E30+F30)*Input!$D$37/12*Input!$B$15),0))+IF(A30=" "," ",IF(Input!$B$48=0,0,IF(Input!$C$48&gt;=A29,IF(Input!$C$48&gt;=A30,G30*Input!$B$15,G30*Input!$D$48/12*Input!$B$15),0)))))</f>
        <v xml:space="preserve"> </v>
      </c>
      <c r="M30" s="27" t="str">
        <f>IF(A30=" "," ",IF('Free Rent Input'!I29&gt;0,'Free Rent Input'!I29," "))</f>
        <v xml:space="preserve"> </v>
      </c>
      <c r="N30" s="34" t="str">
        <f t="shared" si="1"/>
        <v xml:space="preserve"> </v>
      </c>
      <c r="O30" s="34" t="str">
        <f>IF(A30=" "," ",IF(Input!$E$42&gt;0,IF(Input!$E$42&gt;SUM($B$6:B29)*Input!$B$15-SUM('Free Rent Input'!$J$5:J28),IF(Input!$E$42&gt;SUM($B$6:B30)*Input!$B$15-SUM('Free Rent Input'!$J$5:J29),B30*Input!$B$15-'Free Rent Input'!J29,Input!$E$42-SUM($O$6:O29)),0),0))</f>
        <v xml:space="preserve"> </v>
      </c>
      <c r="P30" s="34" t="str">
        <f t="shared" si="2"/>
        <v xml:space="preserve"> </v>
      </c>
    </row>
    <row r="31" spans="1:16" x14ac:dyDescent="0.25">
      <c r="A31" s="33" t="str">
        <f>IF(A30=" "," ",IF(Input!$B$10&gt;=A30*12+1,A30+1," "))</f>
        <v xml:space="preserve"> </v>
      </c>
      <c r="B31" s="34" t="str">
        <f>IF(A31=" "," ",IF(Input!$B$19="y",'Stepped Rent Input'!F30,Input!$B$25))</f>
        <v xml:space="preserve"> </v>
      </c>
      <c r="C31" s="34" t="str">
        <f>IF(A31=" "," ",C30*(1+Input!$E$4))</f>
        <v xml:space="preserve"> </v>
      </c>
      <c r="D31" s="34" t="str">
        <f>IF(A31=" "," ",D30*(1+Input!$E$4))</f>
        <v xml:space="preserve"> </v>
      </c>
      <c r="E31" s="34" t="str">
        <f>IF(A31=" "," ",IF(Input!$B$37&gt;A30*12,Input!$B$28,0))</f>
        <v xml:space="preserve"> </v>
      </c>
      <c r="F31" s="34" t="str">
        <f>IF(E31=" "," ",E31*Input!$B$38)</f>
        <v xml:space="preserve"> </v>
      </c>
      <c r="G31" s="34" t="str">
        <f>IF(A31=" "," ",IF(Input!$B$48&gt;A30*12,Input!$B$49,0))</f>
        <v xml:space="preserve"> </v>
      </c>
      <c r="H31" s="34" t="str">
        <f>IF(A31=" ", " ",IF(H30=" "," ",IF(Input!$B$43="y",H30*(1+Input!$E$4),H30)))</f>
        <v xml:space="preserve"> </v>
      </c>
      <c r="I31" s="34" t="str">
        <f>IF(A31=" "," ",IF(Input!$B$20="y",'Stepped Rent Input'!K30*Input!$B$16/Input!$B$15,IF(Input!$B$21="y",I30*(1+Input!$E$5),Input!$B$31*Input!$B$16/Input!$B$15)))</f>
        <v xml:space="preserve"> </v>
      </c>
      <c r="J31" s="34" t="str">
        <f>IF(A31=" "," ",IF(Input!$B$20="y",'Stepped Rent Input'!P30*Input!$B$17/Input!$B$15,IF(Input!$B$21="y",J30*(1+Input!$E$5),Input!$B$32*Input!$B$17/Input!$B$15)))</f>
        <v xml:space="preserve"> </v>
      </c>
      <c r="K31" s="27" t="str">
        <f t="shared" si="0"/>
        <v xml:space="preserve"> </v>
      </c>
      <c r="L31" s="34" t="str">
        <f>IF(A31=" "," ",IF(A31=" "," ",IF(Input!$C$10&gt;=A31,(K31-E31-F31-G31)*Input!$B$15,(K31-E31-F31-G31)*Input!$B$15/12*Input!$D$10))+IF(A31=" "," ",IF(Input!$C$37=0,0,IF(Input!$C$37&gt;=A30,IF(Input!$C$37&gt;=A31,(E31+F31)*Input!$B$15,(E31+F31)*Input!$D$37/12*Input!$B$15),0))+IF(A31=" "," ",IF(Input!$B$48=0,0,IF(Input!$C$48&gt;=A30,IF(Input!$C$48&gt;=A31,G31*Input!$B$15,G31*Input!$D$48/12*Input!$B$15),0)))))</f>
        <v xml:space="preserve"> </v>
      </c>
      <c r="M31" s="27" t="str">
        <f>IF(A31=" "," ",IF('Free Rent Input'!I30&gt;0,'Free Rent Input'!I30," "))</f>
        <v xml:space="preserve"> </v>
      </c>
      <c r="N31" s="34" t="str">
        <f t="shared" si="1"/>
        <v xml:space="preserve"> </v>
      </c>
      <c r="O31" s="34" t="str">
        <f>IF(A31=" "," ",IF(Input!$E$42&gt;0,IF(Input!$E$42&gt;SUM($B$6:B30)*Input!$B$15-SUM('Free Rent Input'!$J$5:J29),IF(Input!$E$42&gt;SUM($B$6:B31)*Input!$B$15-SUM('Free Rent Input'!$J$5:J30),B31*Input!$B$15-'Free Rent Input'!J30,Input!$E$42-SUM($O$6:O30)),0),0))</f>
        <v xml:space="preserve"> </v>
      </c>
      <c r="P31" s="34" t="str">
        <f t="shared" si="2"/>
        <v xml:space="preserve"> </v>
      </c>
    </row>
    <row r="32" spans="1:16" x14ac:dyDescent="0.25">
      <c r="A32" s="33" t="str">
        <f>IF(A31=" "," ",IF(Input!$B$10&gt;=A31*12+1,A31+1," "))</f>
        <v xml:space="preserve"> </v>
      </c>
      <c r="B32" s="34" t="str">
        <f>IF(A32=" "," ",IF(Input!$B$19="y",'Stepped Rent Input'!F31,Input!$B$25))</f>
        <v xml:space="preserve"> </v>
      </c>
      <c r="C32" s="34" t="str">
        <f>IF(A32=" "," ",C31*(1+Input!$E$4))</f>
        <v xml:space="preserve"> </v>
      </c>
      <c r="D32" s="34" t="str">
        <f>IF(A32=" "," ",D31*(1+Input!$E$4))</f>
        <v xml:space="preserve"> </v>
      </c>
      <c r="E32" s="34" t="str">
        <f>IF(A32=" "," ",IF(Input!$B$37&gt;A31*12,Input!$B$28,0))</f>
        <v xml:space="preserve"> </v>
      </c>
      <c r="F32" s="34" t="str">
        <f>IF(E32=" "," ",E32*Input!$B$38)</f>
        <v xml:space="preserve"> </v>
      </c>
      <c r="G32" s="34" t="str">
        <f>IF(A32=" "," ",IF(Input!$B$48&gt;A31*12,Input!$B$49,0))</f>
        <v xml:space="preserve"> </v>
      </c>
      <c r="H32" s="34" t="str">
        <f>IF(A32=" ", " ",IF(H31=" "," ",IF(Input!$B$43="y",H31*(1+Input!$E$4),H31)))</f>
        <v xml:space="preserve"> </v>
      </c>
      <c r="I32" s="34" t="str">
        <f>IF(A32=" "," ",IF(Input!$B$20="y",'Stepped Rent Input'!K31*Input!$B$16/Input!$B$15,IF(Input!$B$21="y",I31*(1+Input!$E$5),Input!$B$31*Input!$B$16/Input!$B$15)))</f>
        <v xml:space="preserve"> </v>
      </c>
      <c r="J32" s="34" t="str">
        <f>IF(A32=" "," ",IF(Input!$B$20="y",'Stepped Rent Input'!P31*Input!$B$17/Input!$B$15,IF(Input!$B$21="y",J31*(1+Input!$E$5),Input!$B$32*Input!$B$17/Input!$B$15)))</f>
        <v xml:space="preserve"> </v>
      </c>
      <c r="K32" s="27" t="str">
        <f t="shared" si="0"/>
        <v xml:space="preserve"> </v>
      </c>
      <c r="L32" s="34" t="str">
        <f>IF(A32=" "," ",IF(A32=" "," ",IF(Input!$C$10&gt;=A32,(K32-E32-F32-G32)*Input!$B$15,(K32-E32-F32-G32)*Input!$B$15/12*Input!$D$10))+IF(A32=" "," ",IF(Input!$C$37=0,0,IF(Input!$C$37&gt;=A31,IF(Input!$C$37&gt;=A32,(E32+F32)*Input!$B$15,(E32+F32)*Input!$D$37/12*Input!$B$15),0))+IF(A32=" "," ",IF(Input!$B$48=0,0,IF(Input!$C$48&gt;=A31,IF(Input!$C$48&gt;=A32,G32*Input!$B$15,G32*Input!$D$48/12*Input!$B$15),0)))))</f>
        <v xml:space="preserve"> </v>
      </c>
      <c r="M32" s="27" t="str">
        <f>IF(A32=" "," ",IF('Free Rent Input'!I31&gt;0,'Free Rent Input'!I31," "))</f>
        <v xml:space="preserve"> </v>
      </c>
      <c r="N32" s="34" t="str">
        <f t="shared" si="1"/>
        <v xml:space="preserve"> </v>
      </c>
      <c r="O32" s="34" t="str">
        <f>IF(A32=" "," ",IF(Input!$E$42&gt;0,IF(Input!$E$42&gt;SUM($B$6:B31)*Input!$B$15-SUM('Free Rent Input'!$J$5:J30),IF(Input!$E$42&gt;SUM($B$6:B32)*Input!$B$15-SUM('Free Rent Input'!$J$5:J31),B32*Input!$B$15-'Free Rent Input'!J31,Input!$E$42-SUM($O$6:O31)),0),0))</f>
        <v xml:space="preserve"> </v>
      </c>
      <c r="P32" s="34" t="str">
        <f t="shared" si="2"/>
        <v xml:space="preserve"> </v>
      </c>
    </row>
    <row r="33" spans="1:16" x14ac:dyDescent="0.25">
      <c r="A33" s="33" t="str">
        <f>IF(A32=" "," ",IF(Input!$B$10&gt;=A32*12+1,A32+1," "))</f>
        <v xml:space="preserve"> </v>
      </c>
      <c r="B33" s="34" t="str">
        <f>IF(A33=" "," ",IF(Input!$B$19="y",'Stepped Rent Input'!F32,Input!$B$25))</f>
        <v xml:space="preserve"> </v>
      </c>
      <c r="C33" s="34" t="str">
        <f>IF(A33=" "," ",C32*(1+Input!$E$4))</f>
        <v xml:space="preserve"> </v>
      </c>
      <c r="D33" s="34" t="str">
        <f>IF(A33=" "," ",D32*(1+Input!$E$4))</f>
        <v xml:space="preserve"> </v>
      </c>
      <c r="E33" s="34" t="str">
        <f>IF(A33=" "," ",IF(Input!$B$37&gt;A32*12,Input!$B$28,0))</f>
        <v xml:space="preserve"> </v>
      </c>
      <c r="F33" s="34" t="str">
        <f>IF(E33=" "," ",E33*Input!$B$38)</f>
        <v xml:space="preserve"> </v>
      </c>
      <c r="G33" s="34" t="str">
        <f>IF(A33=" "," ",IF(Input!$B$48&gt;A32*12,Input!$B$49,0))</f>
        <v xml:space="preserve"> </v>
      </c>
      <c r="H33" s="34" t="str">
        <f>IF(A33=" ", " ",IF(H32=" "," ",IF(Input!$B$43="y",H32*(1+Input!$E$4),H32)))</f>
        <v xml:space="preserve"> </v>
      </c>
      <c r="I33" s="34" t="str">
        <f>IF(A33=" "," ",IF(Input!$B$20="y",'Stepped Rent Input'!K32*Input!$B$16/Input!$B$15,IF(Input!$B$21="y",I32*(1+Input!$E$5),Input!$B$31*Input!$B$16/Input!$B$15)))</f>
        <v xml:space="preserve"> </v>
      </c>
      <c r="J33" s="34" t="str">
        <f>IF(A33=" "," ",IF(Input!$B$20="y",'Stepped Rent Input'!P32*Input!$B$17/Input!$B$15,IF(Input!$B$21="y",J32*(1+Input!$E$5),Input!$B$32*Input!$B$17/Input!$B$15)))</f>
        <v xml:space="preserve"> </v>
      </c>
      <c r="K33" s="27" t="str">
        <f t="shared" si="0"/>
        <v xml:space="preserve"> </v>
      </c>
      <c r="L33" s="34" t="str">
        <f>IF(A33=" "," ",IF(A33=" "," ",IF(Input!$C$10&gt;=A33,(K33-E33-F33-G33)*Input!$B$15,(K33-E33-F33-G33)*Input!$B$15/12*Input!$D$10))+IF(A33=" "," ",IF(Input!$C$37=0,0,IF(Input!$C$37&gt;=A32,IF(Input!$C$37&gt;=A33,(E33+F33)*Input!$B$15,(E33+F33)*Input!$D$37/12*Input!$B$15),0))+IF(A33=" "," ",IF(Input!$B$48=0,0,IF(Input!$C$48&gt;=A32,IF(Input!$C$48&gt;=A33,G33*Input!$B$15,G33*Input!$D$48/12*Input!$B$15),0)))))</f>
        <v xml:space="preserve"> </v>
      </c>
      <c r="M33" s="27" t="str">
        <f>IF(A33=" "," ",IF('Free Rent Input'!I32&gt;0,'Free Rent Input'!I32," "))</f>
        <v xml:space="preserve"> </v>
      </c>
      <c r="N33" s="34" t="str">
        <f t="shared" si="1"/>
        <v xml:space="preserve"> </v>
      </c>
      <c r="O33" s="34" t="str">
        <f>IF(A33=" "," ",IF(Input!$E$42&gt;0,IF(Input!$E$42&gt;SUM($B$6:B32)*Input!$B$15-SUM('Free Rent Input'!$J$5:J31),IF(Input!$E$42&gt;SUM($B$6:B33)*Input!$B$15-SUM('Free Rent Input'!$J$5:J32),B33*Input!$B$15-'Free Rent Input'!J32,Input!$E$42-SUM($O$6:O32)),0),0))</f>
        <v xml:space="preserve"> </v>
      </c>
      <c r="P33" s="34" t="str">
        <f t="shared" si="2"/>
        <v xml:space="preserve"> </v>
      </c>
    </row>
    <row r="34" spans="1:16" x14ac:dyDescent="0.25">
      <c r="A34" s="33" t="str">
        <f>IF(A33=" "," ",IF(Input!$B$10&gt;=A33*12+1,A33+1," "))</f>
        <v xml:space="preserve"> </v>
      </c>
      <c r="B34" s="34" t="str">
        <f>IF(A34=" "," ",IF(Input!$B$19="y",'Stepped Rent Input'!F33,Input!$B$25))</f>
        <v xml:space="preserve"> </v>
      </c>
      <c r="C34" s="34" t="str">
        <f>IF(A34=" "," ",C33*(1+Input!$E$4))</f>
        <v xml:space="preserve"> </v>
      </c>
      <c r="D34" s="34" t="str">
        <f>IF(A34=" "," ",D33*(1+Input!$E$4))</f>
        <v xml:space="preserve"> </v>
      </c>
      <c r="E34" s="34" t="str">
        <f>IF(A34=" "," ",IF(Input!$B$37&gt;A33*12,Input!$B$28,0))</f>
        <v xml:space="preserve"> </v>
      </c>
      <c r="F34" s="34" t="str">
        <f>IF(E34=" "," ",E34*Input!$B$38)</f>
        <v xml:space="preserve"> </v>
      </c>
      <c r="G34" s="34" t="str">
        <f>IF(A34=" "," ",IF(Input!$B$48&gt;A33*12,Input!$B$49,0))</f>
        <v xml:space="preserve"> </v>
      </c>
      <c r="H34" s="34" t="str">
        <f>IF(A34=" ", " ",IF(H33=" "," ",IF(Input!$B$43="y",H33*(1+Input!$E$4),H33)))</f>
        <v xml:space="preserve"> </v>
      </c>
      <c r="I34" s="34" t="str">
        <f>IF(A34=" "," ",IF(Input!$B$20="y",'Stepped Rent Input'!K33*Input!$B$16/Input!$B$15,IF(Input!$B$21="y",I33*(1+Input!$E$5),Input!$B$31*Input!$B$16/Input!$B$15)))</f>
        <v xml:space="preserve"> </v>
      </c>
      <c r="J34" s="34" t="str">
        <f>IF(A34=" "," ",IF(Input!$B$20="y",'Stepped Rent Input'!P33*Input!$B$17/Input!$B$15,IF(Input!$B$21="y",J33*(1+Input!$E$5),Input!$B$32*Input!$B$17/Input!$B$15)))</f>
        <v xml:space="preserve"> </v>
      </c>
      <c r="K34" s="27" t="str">
        <f t="shared" si="0"/>
        <v xml:space="preserve"> </v>
      </c>
      <c r="L34" s="34" t="str">
        <f>IF(A34=" "," ",IF(A34=" "," ",IF(Input!$C$10&gt;=A34,(K34-E34-F34-G34)*Input!$B$15,(K34-E34-F34-G34)*Input!$B$15/12*Input!$D$10))+IF(A34=" "," ",IF(Input!$C$37=0,0,IF(Input!$C$37&gt;=A33,IF(Input!$C$37&gt;=A34,(E34+F34)*Input!$B$15,(E34+F34)*Input!$D$37/12*Input!$B$15),0))+IF(A34=" "," ",IF(Input!$B$48=0,0,IF(Input!$C$48&gt;=A33,IF(Input!$C$48&gt;=A34,G34*Input!$B$15,G34*Input!$D$48/12*Input!$B$15),0)))))</f>
        <v xml:space="preserve"> </v>
      </c>
      <c r="M34" s="27" t="str">
        <f>IF(A34=" "," ",IF('Free Rent Input'!I33&gt;0,'Free Rent Input'!I33," "))</f>
        <v xml:space="preserve"> </v>
      </c>
      <c r="N34" s="34" t="str">
        <f t="shared" si="1"/>
        <v xml:space="preserve"> </v>
      </c>
      <c r="O34" s="34" t="str">
        <f>IF(A34=" "," ",IF(Input!$E$42&gt;0,IF(Input!$E$42&gt;SUM($B$6:B33)*Input!$B$15-SUM('Free Rent Input'!$J$5:J32),IF(Input!$E$42&gt;SUM($B$6:B34)*Input!$B$15-SUM('Free Rent Input'!$J$5:J33),B34*Input!$B$15-'Free Rent Input'!J33,Input!$E$42-SUM($O$6:O33)),0),0))</f>
        <v xml:space="preserve"> </v>
      </c>
      <c r="P34" s="34" t="str">
        <f t="shared" si="2"/>
        <v xml:space="preserve"> </v>
      </c>
    </row>
    <row r="35" spans="1:16" x14ac:dyDescent="0.25">
      <c r="A35" s="33" t="str">
        <f>IF(A34=" "," ",IF(Input!$B$10&gt;=A34*12+1,A34+1," "))</f>
        <v xml:space="preserve"> </v>
      </c>
      <c r="B35" s="34" t="str">
        <f>IF(A35=" "," ",IF(Input!$B$19="y",'Stepped Rent Input'!F34,Input!$B$25))</f>
        <v xml:space="preserve"> </v>
      </c>
      <c r="C35" s="34" t="str">
        <f>IF(A35=" "," ",C34*(1+Input!$E$4))</f>
        <v xml:space="preserve"> </v>
      </c>
      <c r="D35" s="34" t="str">
        <f>IF(A35=" "," ",D34*(1+Input!$E$4))</f>
        <v xml:space="preserve"> </v>
      </c>
      <c r="E35" s="34" t="str">
        <f>IF(A35=" "," ",IF(Input!$B$37&gt;A34*12,Input!$B$28,0))</f>
        <v xml:space="preserve"> </v>
      </c>
      <c r="F35" s="34" t="str">
        <f>IF(E35=" "," ",E35*Input!$B$38)</f>
        <v xml:space="preserve"> </v>
      </c>
      <c r="G35" s="34" t="str">
        <f>IF(A35=" "," ",IF(Input!$B$48&gt;A34*12,Input!$B$49,0))</f>
        <v xml:space="preserve"> </v>
      </c>
      <c r="H35" s="34" t="str">
        <f>IF(A35=" ", " ",IF(H34=" "," ",IF(Input!$B$43="y",H34*(1+Input!$E$4),H34)))</f>
        <v xml:space="preserve"> </v>
      </c>
      <c r="I35" s="34" t="str">
        <f>IF(A35=" "," ",IF(Input!$B$20="y",'Stepped Rent Input'!K34*Input!$B$16/Input!$B$15,IF(Input!$B$21="y",I34*(1+Input!$E$5),Input!$B$31*Input!$B$16/Input!$B$15)))</f>
        <v xml:space="preserve"> </v>
      </c>
      <c r="J35" s="34" t="str">
        <f>IF(A35=" "," ",IF(Input!$B$20="y",'Stepped Rent Input'!P34*Input!$B$17/Input!$B$15,IF(Input!$B$21="y",J34*(1+Input!$E$5),Input!$B$32*Input!$B$17/Input!$B$15)))</f>
        <v xml:space="preserve"> </v>
      </c>
      <c r="K35" s="27" t="str">
        <f t="shared" si="0"/>
        <v xml:space="preserve"> </v>
      </c>
      <c r="L35" s="34" t="str">
        <f>IF(A35=" "," ",IF(A35=" "," ",IF(Input!$C$10&gt;=A35,(K35-E35-F35-G35)*Input!$B$15,(K35-E35-F35-G35)*Input!$B$15/12*Input!$D$10))+IF(A35=" "," ",IF(Input!$C$37=0,0,IF(Input!$C$37&gt;=A34,IF(Input!$C$37&gt;=A35,(E35+F35)*Input!$B$15,(E35+F35)*Input!$D$37/12*Input!$B$15),0))+IF(A35=" "," ",IF(Input!$B$48=0,0,IF(Input!$C$48&gt;=A34,IF(Input!$C$48&gt;=A35,G35*Input!$B$15,G35*Input!$D$48/12*Input!$B$15),0)))))</f>
        <v xml:space="preserve"> </v>
      </c>
      <c r="M35" s="27" t="str">
        <f>IF(A35=" "," ",IF('Free Rent Input'!I34&gt;0,'Free Rent Input'!I34," "))</f>
        <v xml:space="preserve"> </v>
      </c>
      <c r="N35" s="34" t="str">
        <f t="shared" si="1"/>
        <v xml:space="preserve"> </v>
      </c>
      <c r="O35" s="34" t="str">
        <f>IF(A35=" "," ",IF(Input!$E$42&gt;0,IF(Input!$E$42&gt;SUM($B$6:B34)*Input!$B$15-SUM('Free Rent Input'!$J$5:J33),IF(Input!$E$42&gt;SUM($B$6:B35)*Input!$B$15-SUM('Free Rent Input'!$J$5:J34),B35*Input!$B$15-'Free Rent Input'!J34,Input!$E$42-SUM($O$6:O34)),0),0))</f>
        <v xml:space="preserve"> </v>
      </c>
      <c r="P35" s="34" t="str">
        <f t="shared" si="2"/>
        <v xml:space="preserve"> </v>
      </c>
    </row>
    <row r="36" spans="1:16" x14ac:dyDescent="0.25">
      <c r="A36" s="33" t="str">
        <f>IF(A35=" "," ",IF(Input!$B$10&gt;=A35*12+1,A35+1," "))</f>
        <v xml:space="preserve"> </v>
      </c>
      <c r="B36" s="34" t="str">
        <f>IF(A36=" "," ",IF(Input!$B$19="y",'Stepped Rent Input'!F35,Input!$B$25))</f>
        <v xml:space="preserve"> </v>
      </c>
      <c r="C36" s="34" t="str">
        <f>IF(A36=" "," ",C35*(1+Input!$E$4))</f>
        <v xml:space="preserve"> </v>
      </c>
      <c r="D36" s="34" t="str">
        <f>IF(A36=" "," ",D35*(1+Input!$E$4))</f>
        <v xml:space="preserve"> </v>
      </c>
      <c r="E36" s="34" t="str">
        <f>IF(A36=" "," ",IF(Input!$B$37&gt;A35*12,Input!$B$28,0))</f>
        <v xml:space="preserve"> </v>
      </c>
      <c r="F36" s="34" t="str">
        <f>IF(E36=" "," ",E36*Input!$B$38)</f>
        <v xml:space="preserve"> </v>
      </c>
      <c r="G36" s="34" t="str">
        <f>IF(A36=" "," ",IF(Input!$B$48&gt;A35*12,Input!$B$49,0))</f>
        <v xml:space="preserve"> </v>
      </c>
      <c r="H36" s="34" t="str">
        <f>IF(A36=" ", " ",IF(H35=" "," ",IF(Input!$B$43="y",H35*(1+Input!$E$4),H35)))</f>
        <v xml:space="preserve"> </v>
      </c>
      <c r="I36" s="34" t="str">
        <f>IF(A36=" "," ",IF(Input!$B$20="y",'Stepped Rent Input'!K35*Input!$B$16/Input!$B$15,IF(Input!$B$21="y",I35*(1+Input!$E$5),Input!$B$31*Input!$B$16/Input!$B$15)))</f>
        <v xml:space="preserve"> </v>
      </c>
      <c r="J36" s="34" t="str">
        <f>IF(A36=" "," ",IF(Input!$B$20="y",'Stepped Rent Input'!P35*Input!$B$17/Input!$B$15,IF(Input!$B$21="y",J35*(1+Input!$E$5),Input!$B$32*Input!$B$17/Input!$B$15)))</f>
        <v xml:space="preserve"> </v>
      </c>
      <c r="K36" s="27" t="str">
        <f t="shared" si="0"/>
        <v xml:space="preserve"> </v>
      </c>
      <c r="L36" s="34" t="str">
        <f>IF(A36=" "," ",IF(A36=" "," ",IF(Input!$C$10&gt;=A36,(K36-E36-F36-G36)*Input!$B$15,(K36-E36-F36-G36)*Input!$B$15/12*Input!$D$10))+IF(A36=" "," ",IF(Input!$C$37=0,0,IF(Input!$C$37&gt;=A35,IF(Input!$C$37&gt;=A36,(E36+F36)*Input!$B$15,(E36+F36)*Input!$D$37/12*Input!$B$15),0))+IF(A36=" "," ",IF(Input!$B$48=0,0,IF(Input!$C$48&gt;=A35,IF(Input!$C$48&gt;=A36,G36*Input!$B$15,G36*Input!$D$48/12*Input!$B$15),0)))))</f>
        <v xml:space="preserve"> </v>
      </c>
      <c r="M36" s="27" t="str">
        <f>IF(A36=" "," ",IF('Free Rent Input'!I35&gt;0,'Free Rent Input'!I35," "))</f>
        <v xml:space="preserve"> </v>
      </c>
      <c r="N36" s="34" t="str">
        <f t="shared" si="1"/>
        <v xml:space="preserve"> </v>
      </c>
      <c r="O36" s="34" t="str">
        <f>IF(A36=" "," ",IF(Input!$E$42&gt;0,IF(Input!$E$42&gt;SUM($B$6:B35)*Input!$B$15-SUM('Free Rent Input'!$J$5:J34),IF(Input!$E$42&gt;SUM($B$6:B36)*Input!$B$15-SUM('Free Rent Input'!$J$5:J35),B36*Input!$B$15-'Free Rent Input'!J35,Input!$E$42-SUM($O$6:O35)),0),0))</f>
        <v xml:space="preserve"> </v>
      </c>
      <c r="P36" s="34" t="str">
        <f t="shared" si="2"/>
        <v xml:space="preserve"> </v>
      </c>
    </row>
    <row r="37" spans="1:16" x14ac:dyDescent="0.25">
      <c r="A37" s="33" t="str">
        <f>IF(A36=" "," ",IF(Input!$B$10&gt;=A36*12+1,A36+1," "))</f>
        <v xml:space="preserve"> </v>
      </c>
      <c r="B37" s="34" t="str">
        <f>IF(A37=" "," ",IF(Input!$B$19="y",'Stepped Rent Input'!F36,Input!$B$25))</f>
        <v xml:space="preserve"> </v>
      </c>
      <c r="C37" s="34" t="str">
        <f>IF(A37=" "," ",C36*(1+Input!$E$4))</f>
        <v xml:space="preserve"> </v>
      </c>
      <c r="D37" s="34" t="str">
        <f>IF(A37=" "," ",D36*(1+Input!$E$4))</f>
        <v xml:space="preserve"> </v>
      </c>
      <c r="E37" s="34" t="str">
        <f>IF(A37=" "," ",IF(Input!$B$37&gt;A36*12,Input!$B$28,0))</f>
        <v xml:space="preserve"> </v>
      </c>
      <c r="F37" s="34" t="str">
        <f>IF(E37=" "," ",E37*Input!$B$38)</f>
        <v xml:space="preserve"> </v>
      </c>
      <c r="G37" s="34" t="str">
        <f>IF(A37=" "," ",IF(Input!$B$48&gt;A36*12,Input!$B$49,0))</f>
        <v xml:space="preserve"> </v>
      </c>
      <c r="H37" s="34" t="str">
        <f>IF(A37=" ", " ",IF(H36=" "," ",IF(Input!$B$43="y",H36*(1+Input!$E$4),H36)))</f>
        <v xml:space="preserve"> </v>
      </c>
      <c r="I37" s="34" t="str">
        <f>IF(A37=" "," ",IF(Input!$B$20="y",'Stepped Rent Input'!K36*Input!$B$16/Input!$B$15,IF(Input!$B$21="y",I36*(1+Input!$E$5),Input!$B$31*Input!$B$16/Input!$B$15)))</f>
        <v xml:space="preserve"> </v>
      </c>
      <c r="J37" s="34" t="str">
        <f>IF(A37=" "," ",IF(Input!$B$20="y",'Stepped Rent Input'!P36*Input!$B$17/Input!$B$15,IF(Input!$B$21="y",J36*(1+Input!$E$5),Input!$B$32*Input!$B$17/Input!$B$15)))</f>
        <v xml:space="preserve"> </v>
      </c>
      <c r="K37" s="27" t="str">
        <f t="shared" si="0"/>
        <v xml:space="preserve"> </v>
      </c>
      <c r="L37" s="34" t="str">
        <f>IF(A37=" "," ",IF(A37=" "," ",IF(Input!$C$10&gt;=A37,(K37-E37-F37-G37)*Input!$B$15,(K37-E37-F37-G37)*Input!$B$15/12*Input!$D$10))+IF(A37=" "," ",IF(Input!$C$37=0,0,IF(Input!$C$37&gt;=A36,IF(Input!$C$37&gt;=A37,(E37+F37)*Input!$B$15,(E37+F37)*Input!$D$37/12*Input!$B$15),0))+IF(A37=" "," ",IF(Input!$B$48=0,0,IF(Input!$C$48&gt;=A36,IF(Input!$C$48&gt;=A37,G37*Input!$B$15,G37*Input!$D$48/12*Input!$B$15),0)))))</f>
        <v xml:space="preserve"> </v>
      </c>
      <c r="M37" s="27" t="str">
        <f>IF(A37=" "," ",IF('Free Rent Input'!I36&gt;0,'Free Rent Input'!I36," "))</f>
        <v xml:space="preserve"> </v>
      </c>
      <c r="N37" s="34" t="str">
        <f t="shared" si="1"/>
        <v xml:space="preserve"> </v>
      </c>
      <c r="O37" s="34" t="str">
        <f>IF(A37=" "," ",IF(Input!$E$42&gt;0,IF(Input!$E$42&gt;SUM($B$6:B36)*Input!$B$15-SUM('Free Rent Input'!$J$5:J35),IF(Input!$E$42&gt;SUM($B$6:B37)*Input!$B$15-SUM('Free Rent Input'!$J$5:J36),B37*Input!$B$15-'Free Rent Input'!J36,Input!$E$42-SUM($O$6:O36)),0),0))</f>
        <v xml:space="preserve"> </v>
      </c>
      <c r="P37" s="34" t="str">
        <f t="shared" si="2"/>
        <v xml:space="preserve"> </v>
      </c>
    </row>
    <row r="38" spans="1:16" x14ac:dyDescent="0.25">
      <c r="A38" s="33" t="str">
        <f>IF(A37=" "," ",IF(Input!$B$10&gt;=A37*12+1,A37+1," "))</f>
        <v xml:space="preserve"> </v>
      </c>
      <c r="B38" s="34" t="str">
        <f>IF(A38=" "," ",IF(Input!$B$19="y",'Stepped Rent Input'!F37,Input!$B$25))</f>
        <v xml:space="preserve"> </v>
      </c>
      <c r="C38" s="34" t="str">
        <f>IF(A38=" "," ",C37*(1+Input!$E$4))</f>
        <v xml:space="preserve"> </v>
      </c>
      <c r="D38" s="34" t="str">
        <f>IF(A38=" "," ",D37*(1+Input!$E$4))</f>
        <v xml:space="preserve"> </v>
      </c>
      <c r="E38" s="34" t="str">
        <f>IF(A38=" "," ",IF(Input!$B$37&gt;A37*12,Input!$B$28,0))</f>
        <v xml:space="preserve"> </v>
      </c>
      <c r="F38" s="34" t="str">
        <f>IF(E38=" "," ",E38*Input!$B$38)</f>
        <v xml:space="preserve"> </v>
      </c>
      <c r="G38" s="34" t="str">
        <f>IF(A38=" "," ",IF(Input!$B$48&gt;A37*12,Input!$B$49,0))</f>
        <v xml:space="preserve"> </v>
      </c>
      <c r="H38" s="34" t="str">
        <f>IF(A38=" ", " ",IF(H37=" "," ",IF(Input!$B$43="y",H37*(1+Input!$E$4),H37)))</f>
        <v xml:space="preserve"> </v>
      </c>
      <c r="I38" s="34" t="str">
        <f>IF(A38=" "," ",IF(Input!$B$20="y",'Stepped Rent Input'!K37*Input!$B$16/Input!$B$15,IF(Input!$B$21="y",I37*(1+Input!$E$5),Input!$B$31*Input!$B$16/Input!$B$15)))</f>
        <v xml:space="preserve"> </v>
      </c>
      <c r="J38" s="34" t="str">
        <f>IF(A38=" "," ",IF(Input!$B$20="y",'Stepped Rent Input'!P37*Input!$B$17/Input!$B$15,IF(Input!$B$21="y",J37*(1+Input!$E$5),Input!$B$32*Input!$B$17/Input!$B$15)))</f>
        <v xml:space="preserve"> </v>
      </c>
      <c r="K38" s="27" t="str">
        <f t="shared" si="0"/>
        <v xml:space="preserve"> </v>
      </c>
      <c r="L38" s="34" t="str">
        <f>IF(A38=" "," ",IF(A38=" "," ",IF(Input!$C$10&gt;=A38,(K38-E38-F38-G38)*Input!$B$15,(K38-E38-F38-G38)*Input!$B$15/12*Input!$D$10))+IF(A38=" "," ",IF(Input!$C$37=0,0,IF(Input!$C$37&gt;=A37,IF(Input!$C$37&gt;=A38,(E38+F38)*Input!$B$15,(E38+F38)*Input!$D$37/12*Input!$B$15),0))+IF(A38=" "," ",IF(Input!$B$48=0,0,IF(Input!$C$48&gt;=A37,IF(Input!$C$48&gt;=A38,G38*Input!$B$15,G38*Input!$D$48/12*Input!$B$15),0)))))</f>
        <v xml:space="preserve"> </v>
      </c>
      <c r="M38" s="27" t="str">
        <f>IF(A38=" "," ",IF('Free Rent Input'!I37&gt;0,'Free Rent Input'!I37," "))</f>
        <v xml:space="preserve"> </v>
      </c>
      <c r="N38" s="34" t="str">
        <f t="shared" si="1"/>
        <v xml:space="preserve"> </v>
      </c>
      <c r="O38" s="34" t="str">
        <f>IF(A38=" "," ",IF(Input!$E$42&gt;0,IF(Input!$E$42&gt;SUM($B$6:B37)*Input!$B$15-SUM('Free Rent Input'!$J$5:J36),IF(Input!$E$42&gt;SUM($B$6:B38)*Input!$B$15-SUM('Free Rent Input'!$J$5:J37),B38*Input!$B$15-'Free Rent Input'!J37,Input!$E$42-SUM($O$6:O37)),0),0))</f>
        <v xml:space="preserve"> </v>
      </c>
      <c r="P38" s="34" t="str">
        <f t="shared" si="2"/>
        <v xml:space="preserve"> </v>
      </c>
    </row>
    <row r="39" spans="1:16" x14ac:dyDescent="0.25">
      <c r="A39" s="33" t="str">
        <f>IF(A38=" "," ",IF(Input!$B$10&gt;=A38*12+1,A38+1," "))</f>
        <v xml:space="preserve"> </v>
      </c>
      <c r="B39" s="34" t="str">
        <f>IF(A39=" "," ",IF(Input!$B$19="y",'Stepped Rent Input'!F38,Input!$B$25))</f>
        <v xml:space="preserve"> </v>
      </c>
      <c r="C39" s="34" t="str">
        <f>IF(A39=" "," ",C38*(1+Input!$E$4))</f>
        <v xml:space="preserve"> </v>
      </c>
      <c r="D39" s="34" t="str">
        <f>IF(A39=" "," ",D38*(1+Input!$E$4))</f>
        <v xml:space="preserve"> </v>
      </c>
      <c r="E39" s="34" t="str">
        <f>IF(A39=" "," ",IF(Input!$B$37&gt;A38*12,Input!$B$28,0))</f>
        <v xml:space="preserve"> </v>
      </c>
      <c r="F39" s="34" t="str">
        <f>IF(E39=" "," ",E39*Input!$B$38)</f>
        <v xml:space="preserve"> </v>
      </c>
      <c r="G39" s="34" t="str">
        <f>IF(A39=" "," ",IF(Input!$B$48&gt;A38*12,Input!$B$49,0))</f>
        <v xml:space="preserve"> </v>
      </c>
      <c r="H39" s="34" t="str">
        <f>IF(A39=" ", " ",IF(H38=" "," ",IF(Input!$B$43="y",H38*(1+Input!$E$4),H38)))</f>
        <v xml:space="preserve"> </v>
      </c>
      <c r="I39" s="34" t="str">
        <f>IF(A39=" "," ",IF(Input!$B$20="y",'Stepped Rent Input'!K38*Input!$B$16/Input!$B$15,IF(Input!$B$21="y",I38*(1+Input!$E$5),Input!$B$31*Input!$B$16/Input!$B$15)))</f>
        <v xml:space="preserve"> </v>
      </c>
      <c r="J39" s="34" t="str">
        <f>IF(A39=" "," ",IF(Input!$B$20="y",'Stepped Rent Input'!P38*Input!$B$17/Input!$B$15,IF(Input!$B$21="y",J38*(1+Input!$E$5),Input!$B$32*Input!$B$17/Input!$B$15)))</f>
        <v xml:space="preserve"> </v>
      </c>
      <c r="K39" s="27" t="str">
        <f t="shared" si="0"/>
        <v xml:space="preserve"> </v>
      </c>
      <c r="L39" s="34" t="str">
        <f>IF(A39=" "," ",IF(A39=" "," ",IF(Input!$C$10&gt;=A39,(K39-E39-F39-G39)*Input!$B$15,(K39-E39-F39-G39)*Input!$B$15/12*Input!$D$10))+IF(A39=" "," ",IF(Input!$C$37=0,0,IF(Input!$C$37&gt;=A38,IF(Input!$C$37&gt;=A39,(E39+F39)*Input!$B$15,(E39+F39)*Input!$D$37/12*Input!$B$15),0))+IF(A39=" "," ",IF(Input!$B$48=0,0,IF(Input!$C$48&gt;=A38,IF(Input!$C$48&gt;=A39,G39*Input!$B$15,G39*Input!$D$48/12*Input!$B$15),0)))))</f>
        <v xml:space="preserve"> </v>
      </c>
      <c r="M39" s="27" t="str">
        <f>IF(A39=" "," ",IF('Free Rent Input'!I38&gt;0,'Free Rent Input'!I38," "))</f>
        <v xml:space="preserve"> </v>
      </c>
      <c r="N39" s="34" t="str">
        <f t="shared" si="1"/>
        <v xml:space="preserve"> </v>
      </c>
      <c r="O39" s="34" t="str">
        <f>IF(A39=" "," ",IF(Input!$E$42&gt;0,IF(Input!$E$42&gt;SUM($B$6:B38)*Input!$B$15-SUM('Free Rent Input'!$J$5:J37),IF(Input!$E$42&gt;SUM($B$6:B39)*Input!$B$15-SUM('Free Rent Input'!$J$5:J38),B39*Input!$B$15-'Free Rent Input'!J38,Input!$E$42-SUM($O$6:O38)),0),0))</f>
        <v xml:space="preserve"> </v>
      </c>
      <c r="P39" s="34" t="str">
        <f t="shared" si="2"/>
        <v xml:space="preserve"> </v>
      </c>
    </row>
    <row r="40" spans="1:16" x14ac:dyDescent="0.25">
      <c r="A40" s="33" t="str">
        <f>IF(A39=" "," ",IF(Input!$B$10&gt;=A39*12+1,A39+1," "))</f>
        <v xml:space="preserve"> </v>
      </c>
      <c r="B40" s="34" t="str">
        <f>IF(A40=" "," ",IF(Input!$B$19="y",'Stepped Rent Input'!F39,Input!$B$25))</f>
        <v xml:space="preserve"> </v>
      </c>
      <c r="C40" s="34" t="str">
        <f>IF(A40=" "," ",C39*(1+Input!$E$4))</f>
        <v xml:space="preserve"> </v>
      </c>
      <c r="D40" s="34" t="str">
        <f>IF(A40=" "," ",D39*(1+Input!$E$4))</f>
        <v xml:space="preserve"> </v>
      </c>
      <c r="E40" s="34" t="str">
        <f>IF(A40=" "," ",IF(Input!$B$37&gt;A39*12,Input!$B$28,0))</f>
        <v xml:space="preserve"> </v>
      </c>
      <c r="F40" s="34" t="str">
        <f>IF(E40=" "," ",E40*Input!$B$38)</f>
        <v xml:space="preserve"> </v>
      </c>
      <c r="G40" s="34" t="str">
        <f>IF(A40=" "," ",IF(Input!$B$48&gt;A39*12,Input!$B$49,0))</f>
        <v xml:space="preserve"> </v>
      </c>
      <c r="H40" s="34" t="str">
        <f>IF(A40=" ", " ",IF(H39=" "," ",IF(Input!$B$43="y",H39*(1+Input!$E$4),H39)))</f>
        <v xml:space="preserve"> </v>
      </c>
      <c r="I40" s="34" t="str">
        <f>IF(A40=" "," ",IF(Input!$B$20="y",'Stepped Rent Input'!K39*Input!$B$16/Input!$B$15,IF(Input!$B$21="y",I39*(1+Input!$E$5),Input!$B$31*Input!$B$16/Input!$B$15)))</f>
        <v xml:space="preserve"> </v>
      </c>
      <c r="J40" s="34" t="str">
        <f>IF(A40=" "," ",IF(Input!$B$20="y",'Stepped Rent Input'!P39*Input!$B$17/Input!$B$15,IF(Input!$B$21="y",J39*(1+Input!$E$5),Input!$B$32*Input!$B$17/Input!$B$15)))</f>
        <v xml:space="preserve"> </v>
      </c>
      <c r="K40" s="27" t="str">
        <f t="shared" si="0"/>
        <v xml:space="preserve"> </v>
      </c>
      <c r="L40" s="34" t="str">
        <f>IF(A40=" "," ",IF(A40=" "," ",IF(Input!$C$10&gt;=A40,(K40-E40-F40-G40)*Input!$B$15,(K40-E40-F40-G40)*Input!$B$15/12*Input!$D$10))+IF(A40=" "," ",IF(Input!$C$37=0,0,IF(Input!$C$37&gt;=A39,IF(Input!$C$37&gt;=A40,(E40+F40)*Input!$B$15,(E40+F40)*Input!$D$37/12*Input!$B$15),0))+IF(A40=" "," ",IF(Input!$B$48=0,0,IF(Input!$C$48&gt;=A39,IF(Input!$C$48&gt;=A40,G40*Input!$B$15,G40*Input!$D$48/12*Input!$B$15),0)))))</f>
        <v xml:space="preserve"> </v>
      </c>
      <c r="M40" s="27" t="str">
        <f>IF(A40=" "," ",IF('Free Rent Input'!I39&gt;0,'Free Rent Input'!I39," "))</f>
        <v xml:space="preserve"> </v>
      </c>
      <c r="N40" s="34" t="str">
        <f t="shared" si="1"/>
        <v xml:space="preserve"> </v>
      </c>
      <c r="O40" s="34" t="str">
        <f>IF(A40=" "," ",IF(Input!$E$42&gt;0,IF(Input!$E$42&gt;SUM($B$6:B39)*Input!$B$15-SUM('Free Rent Input'!$J$5:J38),IF(Input!$E$42&gt;SUM($B$6:B40)*Input!$B$15-SUM('Free Rent Input'!$J$5:J39),B40*Input!$B$15-'Free Rent Input'!J39,Input!$E$42-SUM($O$6:O39)),0),0))</f>
        <v xml:space="preserve"> </v>
      </c>
      <c r="P40" s="34" t="str">
        <f t="shared" si="2"/>
        <v xml:space="preserve"> </v>
      </c>
    </row>
    <row r="41" spans="1:16" x14ac:dyDescent="0.25">
      <c r="A41" s="33" t="str">
        <f>IF(A40=" "," ",IF(Input!$B$10&gt;=A40*12+1,A40+1," "))</f>
        <v xml:space="preserve"> </v>
      </c>
      <c r="B41" s="34" t="str">
        <f>IF(A41=" "," ",IF(Input!$B$19="y",'Stepped Rent Input'!F40,Input!$B$25))</f>
        <v xml:space="preserve"> </v>
      </c>
      <c r="C41" s="34" t="str">
        <f>IF(A41=" "," ",C40*(1+Input!$E$4))</f>
        <v xml:space="preserve"> </v>
      </c>
      <c r="D41" s="34" t="str">
        <f>IF(A41=" "," ",D40*(1+Input!$E$4))</f>
        <v xml:space="preserve"> </v>
      </c>
      <c r="E41" s="34" t="str">
        <f>IF(A41=" "," ",IF(Input!$B$37&gt;A40*12,Input!$B$28,0))</f>
        <v xml:space="preserve"> </v>
      </c>
      <c r="F41" s="34" t="str">
        <f>IF(E41=" "," ",E41*Input!$B$38)</f>
        <v xml:space="preserve"> </v>
      </c>
      <c r="G41" s="34" t="str">
        <f>IF(A41=" "," ",IF(Input!$B$48&gt;A40*12,Input!$B$49,0))</f>
        <v xml:space="preserve"> </v>
      </c>
      <c r="H41" s="34" t="str">
        <f>IF(A41=" ", " ",IF(H40=" "," ",IF(Input!$B$43="y",H40*(1+Input!$E$4),H40)))</f>
        <v xml:space="preserve"> </v>
      </c>
      <c r="I41" s="34" t="str">
        <f>IF(A41=" "," ",IF(Input!$B$20="y",'Stepped Rent Input'!K40*Input!$B$16/Input!$B$15,IF(Input!$B$21="y",I40*(1+Input!$E$5),Input!$B$31*Input!$B$16/Input!$B$15)))</f>
        <v xml:space="preserve"> </v>
      </c>
      <c r="J41" s="34" t="str">
        <f>IF(A41=" "," ",IF(Input!$B$20="y",'Stepped Rent Input'!P40*Input!$B$17/Input!$B$15,IF(Input!$B$21="y",J40*(1+Input!$E$5),Input!$B$32*Input!$B$17/Input!$B$15)))</f>
        <v xml:space="preserve"> </v>
      </c>
      <c r="K41" s="27" t="str">
        <f t="shared" si="0"/>
        <v xml:space="preserve"> </v>
      </c>
      <c r="L41" s="34" t="str">
        <f>IF(A41=" "," ",IF(A41=" "," ",IF(Input!$C$10&gt;=A41,(K41-E41-F41-G41)*Input!$B$15,(K41-E41-F41-G41)*Input!$B$15/12*Input!$D$10))+IF(A41=" "," ",IF(Input!$C$37=0,0,IF(Input!$C$37&gt;=A40,IF(Input!$C$37&gt;=A41,(E41+F41)*Input!$B$15,(E41+F41)*Input!$D$37/12*Input!$B$15),0))+IF(A41=" "," ",IF(Input!$B$48=0,0,IF(Input!$C$48&gt;=A40,IF(Input!$C$48&gt;=A41,G41*Input!$B$15,G41*Input!$D$48/12*Input!$B$15),0)))))</f>
        <v xml:space="preserve"> </v>
      </c>
      <c r="M41" s="27" t="str">
        <f>IF(A41=" "," ",IF('Free Rent Input'!I40&gt;0,'Free Rent Input'!I40," "))</f>
        <v xml:space="preserve"> </v>
      </c>
      <c r="N41" s="34" t="str">
        <f t="shared" si="1"/>
        <v xml:space="preserve"> </v>
      </c>
      <c r="O41" s="34" t="str">
        <f>IF(A41=" "," ",IF(Input!$E$42&gt;0,IF(Input!$E$42&gt;SUM($B$6:B40)*Input!$B$15-SUM('Free Rent Input'!$J$5:J39),IF(Input!$E$42&gt;SUM($B$6:B41)*Input!$B$15-SUM('Free Rent Input'!$J$5:J40),B41*Input!$B$15-'Free Rent Input'!J40,Input!$E$42-SUM($O$6:O40)),0),0))</f>
        <v xml:space="preserve"> </v>
      </c>
      <c r="P41" s="34" t="str">
        <f t="shared" si="2"/>
        <v xml:space="preserve"> </v>
      </c>
    </row>
    <row r="42" spans="1:16" x14ac:dyDescent="0.25">
      <c r="A42" s="33" t="str">
        <f>IF(A41=" "," ",IF(Input!$B$10&gt;=A41*12+1,A41+1," "))</f>
        <v xml:space="preserve"> </v>
      </c>
      <c r="B42" s="34" t="str">
        <f>IF(A42=" "," ",IF(Input!$B$19="y",'Stepped Rent Input'!F41,Input!$B$25))</f>
        <v xml:space="preserve"> </v>
      </c>
      <c r="C42" s="34" t="str">
        <f>IF(A42=" "," ",C41*(1+Input!$E$4))</f>
        <v xml:space="preserve"> </v>
      </c>
      <c r="D42" s="34" t="str">
        <f>IF(A42=" "," ",D41*(1+Input!$E$4))</f>
        <v xml:space="preserve"> </v>
      </c>
      <c r="E42" s="34" t="str">
        <f>IF(A42=" "," ",IF(Input!$B$37&gt;A41*12,Input!$B$28,0))</f>
        <v xml:space="preserve"> </v>
      </c>
      <c r="F42" s="34" t="str">
        <f>IF(E42=" "," ",E42*Input!$B$38)</f>
        <v xml:space="preserve"> </v>
      </c>
      <c r="G42" s="34" t="str">
        <f>IF(A42=" "," ",IF(Input!$B$48&gt;A41*12,Input!$B$49,0))</f>
        <v xml:space="preserve"> </v>
      </c>
      <c r="H42" s="34" t="str">
        <f>IF(A42=" ", " ",IF(H41=" "," ",IF(Input!$B$43="y",H41*(1+Input!$E$4),H41)))</f>
        <v xml:space="preserve"> </v>
      </c>
      <c r="I42" s="34" t="str">
        <f>IF(A42=" "," ",IF(Input!$B$20="y",'Stepped Rent Input'!K41*Input!$B$16/Input!$B$15,IF(Input!$B$21="y",I41*(1+Input!$E$5),Input!$B$31*Input!$B$16/Input!$B$15)))</f>
        <v xml:space="preserve"> </v>
      </c>
      <c r="J42" s="34" t="str">
        <f>IF(A42=" "," ",IF(Input!$B$20="y",'Stepped Rent Input'!P41*Input!$B$17/Input!$B$15,IF(Input!$B$21="y",J41*(1+Input!$E$5),Input!$B$32*Input!$B$17/Input!$B$15)))</f>
        <v xml:space="preserve"> </v>
      </c>
      <c r="K42" s="27" t="str">
        <f t="shared" si="0"/>
        <v xml:space="preserve"> </v>
      </c>
      <c r="L42" s="34" t="str">
        <f>IF(A42=" "," ",IF(A42=" "," ",IF(Input!$C$10&gt;=A42,(K42-E42-F42-G42)*Input!$B$15,(K42-E42-F42-G42)*Input!$B$15/12*Input!$D$10))+IF(A42=" "," ",IF(Input!$C$37=0,0,IF(Input!$C$37&gt;=A41,IF(Input!$C$37&gt;=A42,(E42+F42)*Input!$B$15,(E42+F42)*Input!$D$37/12*Input!$B$15),0))+IF(A42=" "," ",IF(Input!$B$48=0,0,IF(Input!$C$48&gt;=A41,IF(Input!$C$48&gt;=A42,G42*Input!$B$15,G42*Input!$D$48/12*Input!$B$15),0)))))</f>
        <v xml:space="preserve"> </v>
      </c>
      <c r="M42" s="27" t="str">
        <f>IF(A42=" "," ",IF('Free Rent Input'!I41&gt;0,'Free Rent Input'!I41," "))</f>
        <v xml:space="preserve"> </v>
      </c>
      <c r="N42" s="34" t="str">
        <f t="shared" si="1"/>
        <v xml:space="preserve"> </v>
      </c>
      <c r="O42" s="34" t="str">
        <f>IF(A42=" "," ",IF(Input!$E$42&gt;0,IF(Input!$E$42&gt;SUM($B$6:B41)*Input!$B$15-SUM('Free Rent Input'!$J$5:J40),IF(Input!$E$42&gt;SUM($B$6:B42)*Input!$B$15-SUM('Free Rent Input'!$J$5:J41),B42*Input!$B$15-'Free Rent Input'!J41,Input!$E$42-SUM($O$6:O41)),0),0))</f>
        <v xml:space="preserve"> </v>
      </c>
      <c r="P42" s="34" t="str">
        <f t="shared" si="2"/>
        <v xml:space="preserve"> </v>
      </c>
    </row>
    <row r="43" spans="1:16" x14ac:dyDescent="0.25">
      <c r="A43" s="33" t="str">
        <f>IF(A42=" "," ",IF(Input!$B$10&gt;=A42*12+1,A42+1," "))</f>
        <v xml:space="preserve"> </v>
      </c>
      <c r="B43" s="34" t="str">
        <f>IF(A43=" "," ",IF(Input!$B$19="y",'Stepped Rent Input'!F42,Input!$B$25))</f>
        <v xml:space="preserve"> </v>
      </c>
      <c r="C43" s="34" t="str">
        <f>IF(A43=" "," ",C42*(1+Input!$E$4))</f>
        <v xml:space="preserve"> </v>
      </c>
      <c r="D43" s="34" t="str">
        <f>IF(A43=" "," ",D42*(1+Input!$E$4))</f>
        <v xml:space="preserve"> </v>
      </c>
      <c r="E43" s="34" t="str">
        <f>IF(A43=" "," ",IF(Input!$B$37&gt;A42*12,Input!$B$28,0))</f>
        <v xml:space="preserve"> </v>
      </c>
      <c r="F43" s="34" t="str">
        <f>IF(E43=" "," ",E43*Input!$B$38)</f>
        <v xml:space="preserve"> </v>
      </c>
      <c r="G43" s="34" t="str">
        <f>IF(A43=" "," ",IF(Input!$B$48&gt;A42*12,Input!$B$49,0))</f>
        <v xml:space="preserve"> </v>
      </c>
      <c r="H43" s="34" t="str">
        <f>IF(A43=" ", " ",IF(H42=" "," ",IF(Input!$B$43="y",H42*(1+Input!$E$4),H42)))</f>
        <v xml:space="preserve"> </v>
      </c>
      <c r="I43" s="34" t="str">
        <f>IF(A43=" "," ",IF(Input!$B$20="y",'Stepped Rent Input'!K42*Input!$B$16/Input!$B$15,IF(Input!$B$21="y",I42*(1+Input!$E$5),Input!$B$31*Input!$B$16/Input!$B$15)))</f>
        <v xml:space="preserve"> </v>
      </c>
      <c r="J43" s="34" t="str">
        <f>IF(A43=" "," ",IF(Input!$B$20="y",'Stepped Rent Input'!P42*Input!$B$17/Input!$B$15,IF(Input!$B$21="y",J42*(1+Input!$E$5),Input!$B$32*Input!$B$17/Input!$B$15)))</f>
        <v xml:space="preserve"> </v>
      </c>
      <c r="K43" s="27" t="str">
        <f t="shared" si="0"/>
        <v xml:space="preserve"> </v>
      </c>
      <c r="L43" s="34" t="str">
        <f>IF(A43=" "," ",IF(A43=" "," ",IF(Input!$C$10&gt;=A43,(K43-E43-F43-G43)*Input!$B$15,(K43-E43-F43-G43)*Input!$B$15/12*Input!$D$10))+IF(A43=" "," ",IF(Input!$C$37=0,0,IF(Input!$C$37&gt;=A42,IF(Input!$C$37&gt;=A43,(E43+F43)*Input!$B$15,(E43+F43)*Input!$D$37/12*Input!$B$15),0))+IF(A43=" "," ",IF(Input!$B$48=0,0,IF(Input!$C$48&gt;=A42,IF(Input!$C$48&gt;=A43,G43*Input!$B$15,G43*Input!$D$48/12*Input!$B$15),0)))))</f>
        <v xml:space="preserve"> </v>
      </c>
      <c r="M43" s="27" t="str">
        <f>IF(A43=" "," ",IF('Free Rent Input'!I42&gt;0,'Free Rent Input'!I42," "))</f>
        <v xml:space="preserve"> </v>
      </c>
      <c r="N43" s="34" t="str">
        <f t="shared" si="1"/>
        <v xml:space="preserve"> </v>
      </c>
      <c r="O43" s="34" t="str">
        <f>IF(A43=" "," ",IF(Input!$E$42&gt;0,IF(Input!$E$42&gt;SUM($B$6:B42)*Input!$B$15-SUM('Free Rent Input'!$J$5:J41),IF(Input!$E$42&gt;SUM($B$6:B43)*Input!$B$15-SUM('Free Rent Input'!$J$5:J42),B43*Input!$B$15-'Free Rent Input'!J42,Input!$E$42-SUM($O$6:O42)),0),0))</f>
        <v xml:space="preserve"> </v>
      </c>
      <c r="P43" s="34" t="str">
        <f t="shared" si="2"/>
        <v xml:space="preserve"> </v>
      </c>
    </row>
    <row r="44" spans="1:16" x14ac:dyDescent="0.25">
      <c r="A44" s="33" t="str">
        <f>IF(A43=" "," ",IF(Input!$B$10&gt;=A43*12+1,A43+1," "))</f>
        <v xml:space="preserve"> </v>
      </c>
      <c r="B44" s="34" t="str">
        <f>IF(A44=" "," ",IF(Input!$B$19="y",'Stepped Rent Input'!F43,Input!$B$25))</f>
        <v xml:space="preserve"> </v>
      </c>
      <c r="C44" s="34" t="str">
        <f>IF(A44=" "," ",C43*(1+Input!$E$4))</f>
        <v xml:space="preserve"> </v>
      </c>
      <c r="D44" s="34" t="str">
        <f>IF(A44=" "," ",D43*(1+Input!$E$4))</f>
        <v xml:space="preserve"> </v>
      </c>
      <c r="E44" s="34" t="str">
        <f>IF(A44=" "," ",IF(Input!$B$37&gt;A43*12,Input!$B$28,0))</f>
        <v xml:space="preserve"> </v>
      </c>
      <c r="F44" s="34" t="str">
        <f>IF(E44=" "," ",E44*Input!$B$38)</f>
        <v xml:space="preserve"> </v>
      </c>
      <c r="G44" s="34" t="str">
        <f>IF(A44=" "," ",IF(Input!$B$48&gt;A43*12,Input!$B$49,0))</f>
        <v xml:space="preserve"> </v>
      </c>
      <c r="H44" s="34" t="str">
        <f>IF(A44=" ", " ",IF(H43=" "," ",IF(Input!$B$43="y",H43*(1+Input!$E$4),H43)))</f>
        <v xml:space="preserve"> </v>
      </c>
      <c r="I44" s="34" t="str">
        <f>IF(A44=" "," ",IF(Input!$B$20="y",'Stepped Rent Input'!K43*Input!$B$16/Input!$B$15,IF(Input!$B$21="y",I43*(1+Input!$E$5),Input!$B$31*Input!$B$16/Input!$B$15)))</f>
        <v xml:space="preserve"> </v>
      </c>
      <c r="J44" s="34" t="str">
        <f>IF(A44=" "," ",IF(Input!$B$20="y",'Stepped Rent Input'!P43*Input!$B$17/Input!$B$15,IF(Input!$B$21="y",J43*(1+Input!$E$5),Input!$B$32*Input!$B$17/Input!$B$15)))</f>
        <v xml:space="preserve"> </v>
      </c>
      <c r="K44" s="27" t="str">
        <f t="shared" si="0"/>
        <v xml:space="preserve"> </v>
      </c>
      <c r="L44" s="34" t="str">
        <f>IF(A44=" "," ",IF(A44=" "," ",IF(Input!$C$10&gt;=A44,(K44-E44-F44-G44)*Input!$B$15,(K44-E44-F44-G44)*Input!$B$15/12*Input!$D$10))+IF(A44=" "," ",IF(Input!$C$37=0,0,IF(Input!$C$37&gt;=A43,IF(Input!$C$37&gt;=A44,(E44+F44)*Input!$B$15,(E44+F44)*Input!$D$37/12*Input!$B$15),0))+IF(A44=" "," ",IF(Input!$B$48=0,0,IF(Input!$C$48&gt;=A43,IF(Input!$C$48&gt;=A44,G44*Input!$B$15,G44*Input!$D$48/12*Input!$B$15),0)))))</f>
        <v xml:space="preserve"> </v>
      </c>
      <c r="M44" s="27" t="str">
        <f>IF(A44=" "," ",IF('Free Rent Input'!I43&gt;0,'Free Rent Input'!I43," "))</f>
        <v xml:space="preserve"> </v>
      </c>
      <c r="N44" s="34" t="str">
        <f t="shared" si="1"/>
        <v xml:space="preserve"> </v>
      </c>
      <c r="O44" s="34" t="str">
        <f>IF(A44=" "," ",IF(Input!$E$42&gt;0,IF(Input!$E$42&gt;SUM($B$6:B43)*Input!$B$15-SUM('Free Rent Input'!$J$5:J42),IF(Input!$E$42&gt;SUM($B$6:B44)*Input!$B$15-SUM('Free Rent Input'!$J$5:J43),B44*Input!$B$15-'Free Rent Input'!J43,Input!$E$42-SUM($O$6:O43)),0),0))</f>
        <v xml:space="preserve"> </v>
      </c>
      <c r="P44" s="34" t="str">
        <f t="shared" si="2"/>
        <v xml:space="preserve"> </v>
      </c>
    </row>
    <row r="45" spans="1:16" x14ac:dyDescent="0.25">
      <c r="A45" s="33" t="str">
        <f>IF(A44=" "," ",IF(Input!$B$10&gt;=A44*12+1,A44+1," "))</f>
        <v xml:space="preserve"> </v>
      </c>
      <c r="B45" s="34" t="str">
        <f>IF(A45=" "," ",IF(Input!$B$19="y",'Stepped Rent Input'!F44,Input!$B$25))</f>
        <v xml:space="preserve"> </v>
      </c>
      <c r="C45" s="34" t="str">
        <f>IF(A45=" "," ",C44*(1+Input!$E$4))</f>
        <v xml:space="preserve"> </v>
      </c>
      <c r="D45" s="34" t="str">
        <f>IF(A45=" "," ",D44*(1+Input!$E$4))</f>
        <v xml:space="preserve"> </v>
      </c>
      <c r="E45" s="34" t="str">
        <f>IF(A45=" "," ",IF(Input!$B$37&gt;A44*12,Input!$B$28,0))</f>
        <v xml:space="preserve"> </v>
      </c>
      <c r="F45" s="34" t="str">
        <f>IF(E45=" "," ",E45*Input!$B$38)</f>
        <v xml:space="preserve"> </v>
      </c>
      <c r="G45" s="34" t="str">
        <f>IF(A45=" "," ",IF(Input!$B$48&gt;A44*12,Input!$B$49,0))</f>
        <v xml:space="preserve"> </v>
      </c>
      <c r="H45" s="34" t="str">
        <f>IF(A45=" ", " ",IF(H44=" "," ",IF(Input!$B$43="y",H44*(1+Input!$E$4),H44)))</f>
        <v xml:space="preserve"> </v>
      </c>
      <c r="I45" s="34" t="str">
        <f>IF(A45=" "," ",IF(Input!$B$20="y",'Stepped Rent Input'!K44*Input!$B$16/Input!$B$15,IF(Input!$B$21="y",I44*(1+Input!$E$5),Input!$B$31*Input!$B$16/Input!$B$15)))</f>
        <v xml:space="preserve"> </v>
      </c>
      <c r="J45" s="34" t="str">
        <f>IF(A45=" "," ",IF(Input!$B$20="y",'Stepped Rent Input'!P44*Input!$B$17/Input!$B$15,IF(Input!$B$21="y",J44*(1+Input!$E$5),Input!$B$32*Input!$B$17/Input!$B$15)))</f>
        <v xml:space="preserve"> </v>
      </c>
      <c r="K45" s="27" t="str">
        <f t="shared" si="0"/>
        <v xml:space="preserve"> </v>
      </c>
      <c r="L45" s="34" t="str">
        <f>IF(A45=" "," ",IF(A45=" "," ",IF(Input!$C$10&gt;=A45,(K45-E45-F45-G45)*Input!$B$15,(K45-E45-F45-G45)*Input!$B$15/12*Input!$D$10))+IF(A45=" "," ",IF(Input!$C$37=0,0,IF(Input!$C$37&gt;=A44,IF(Input!$C$37&gt;=A45,(E45+F45)*Input!$B$15,(E45+F45)*Input!$D$37/12*Input!$B$15),0))+IF(A45=" "," ",IF(Input!$B$48=0,0,IF(Input!$C$48&gt;=A44,IF(Input!$C$48&gt;=A45,G45*Input!$B$15,G45*Input!$D$48/12*Input!$B$15),0)))))</f>
        <v xml:space="preserve"> </v>
      </c>
      <c r="M45" s="27" t="str">
        <f>IF(A45=" "," ",IF('Free Rent Input'!I44&gt;0,'Free Rent Input'!I44," "))</f>
        <v xml:space="preserve"> </v>
      </c>
      <c r="N45" s="34" t="str">
        <f t="shared" si="1"/>
        <v xml:space="preserve"> </v>
      </c>
      <c r="O45" s="34" t="str">
        <f>IF(A45=" "," ",IF(Input!$E$42&gt;0,IF(Input!$E$42&gt;SUM($B$6:B44)*Input!$B$15-SUM('Free Rent Input'!$J$5:J43),IF(Input!$E$42&gt;SUM($B$6:B45)*Input!$B$15-SUM('Free Rent Input'!$J$5:J44),B45*Input!$B$15-'Free Rent Input'!J44,Input!$E$42-SUM($O$6:O44)),0),0))</f>
        <v xml:space="preserve"> </v>
      </c>
      <c r="P45" s="34" t="str">
        <f>IF(A45=" "," ",N45-O45)</f>
        <v xml:space="preserve"> </v>
      </c>
    </row>
    <row r="46" spans="1:16" x14ac:dyDescent="0.25">
      <c r="C46" s="34"/>
      <c r="E46" s="34"/>
    </row>
    <row r="53" spans="3:3" x14ac:dyDescent="0.25">
      <c r="C53" s="27"/>
    </row>
  </sheetData>
  <customSheetViews>
    <customSheetView guid="{C5911901-EFDD-46D8-BB1D-E72FFF3D291E}" scale="95" fitToPage="1" showRuler="0">
      <selection activeCell="C53" sqref="C53"/>
      <pageMargins left="0.23" right="0.18" top="0.51" bottom="0.51" header="0.5" footer="0.5"/>
      <pageSetup scale="75" orientation="landscape" horizontalDpi="4294967293" verticalDpi="4294967293" r:id="rId1"/>
      <headerFooter alignWithMargins="0"/>
    </customSheetView>
  </customSheetViews>
  <mergeCells count="2">
    <mergeCell ref="A3:K3"/>
    <mergeCell ref="A1:O1"/>
  </mergeCells>
  <phoneticPr fontId="0" type="noConversion"/>
  <pageMargins left="0.23" right="0.18" top="0.51" bottom="0.51" header="0.5" footer="0.5"/>
  <pageSetup scale="75" orientation="landscape" horizontalDpi="4294967293" verticalDpi="4294967293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4"/>
  <sheetViews>
    <sheetView zoomScale="90" workbookViewId="0">
      <selection activeCell="B5" sqref="B5"/>
    </sheetView>
  </sheetViews>
  <sheetFormatPr defaultColWidth="9.1796875" defaultRowHeight="12.5" x14ac:dyDescent="0.25"/>
  <cols>
    <col min="1" max="1" width="9.1796875" style="23"/>
    <col min="2" max="2" width="12" style="21" customWidth="1"/>
    <col min="3" max="3" width="8.7265625" style="33" bestFit="1" customWidth="1"/>
    <col min="4" max="4" width="12" style="21" customWidth="1"/>
    <col min="5" max="5" width="7.7265625" style="33" bestFit="1" customWidth="1"/>
    <col min="6" max="7" width="12" style="21" customWidth="1"/>
    <col min="8" max="8" width="7.7265625" style="33" bestFit="1" customWidth="1"/>
    <col min="9" max="9" width="12" style="21" customWidth="1"/>
    <col min="10" max="10" width="7.7265625" style="33" bestFit="1" customWidth="1"/>
    <col min="11" max="12" width="12" style="21" customWidth="1"/>
    <col min="13" max="13" width="7.7265625" style="33" bestFit="1" customWidth="1"/>
    <col min="14" max="14" width="10.1796875" style="60" bestFit="1" customWidth="1"/>
    <col min="15" max="15" width="7.7265625" style="61" bestFit="1" customWidth="1"/>
    <col min="16" max="16" width="9.81640625" style="23" bestFit="1" customWidth="1"/>
    <col min="17" max="16384" width="9.1796875" style="23"/>
  </cols>
  <sheetData>
    <row r="1" spans="1:16" ht="13" x14ac:dyDescent="0.3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0"/>
    </row>
    <row r="2" spans="1:16" ht="13" x14ac:dyDescent="0.3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30"/>
    </row>
    <row r="3" spans="1:16" ht="13" x14ac:dyDescent="0.3">
      <c r="A3" s="32"/>
      <c r="B3" s="28" t="s">
        <v>44</v>
      </c>
      <c r="C3" s="30" t="s">
        <v>75</v>
      </c>
      <c r="D3" s="28" t="s">
        <v>44</v>
      </c>
      <c r="E3" s="30" t="s">
        <v>76</v>
      </c>
      <c r="F3" s="28" t="s">
        <v>44</v>
      </c>
      <c r="G3" s="28" t="s">
        <v>62</v>
      </c>
      <c r="H3" s="30" t="s">
        <v>75</v>
      </c>
      <c r="I3" s="28" t="s">
        <v>62</v>
      </c>
      <c r="J3" s="30" t="s">
        <v>76</v>
      </c>
      <c r="K3" s="28" t="s">
        <v>62</v>
      </c>
      <c r="L3" s="28" t="s">
        <v>60</v>
      </c>
      <c r="M3" s="30" t="s">
        <v>75</v>
      </c>
      <c r="N3" s="62" t="s">
        <v>60</v>
      </c>
      <c r="O3" s="30" t="s">
        <v>76</v>
      </c>
      <c r="P3" s="28" t="s">
        <v>60</v>
      </c>
    </row>
    <row r="4" spans="1:16" ht="13" x14ac:dyDescent="0.3">
      <c r="A4" s="30" t="s">
        <v>43</v>
      </c>
      <c r="B4" s="28" t="s">
        <v>73</v>
      </c>
      <c r="C4" s="30" t="s">
        <v>7</v>
      </c>
      <c r="D4" s="28" t="s">
        <v>74</v>
      </c>
      <c r="E4" s="30" t="s">
        <v>7</v>
      </c>
      <c r="F4" s="28" t="s">
        <v>54</v>
      </c>
      <c r="G4" s="28" t="s">
        <v>73</v>
      </c>
      <c r="H4" s="30" t="s">
        <v>7</v>
      </c>
      <c r="I4" s="28" t="s">
        <v>74</v>
      </c>
      <c r="J4" s="30" t="s">
        <v>7</v>
      </c>
      <c r="K4" s="28" t="s">
        <v>54</v>
      </c>
      <c r="L4" s="28" t="s">
        <v>73</v>
      </c>
      <c r="M4" s="30" t="s">
        <v>7</v>
      </c>
      <c r="N4" s="62" t="s">
        <v>74</v>
      </c>
      <c r="O4" s="30" t="s">
        <v>7</v>
      </c>
      <c r="P4" s="28" t="s">
        <v>54</v>
      </c>
    </row>
    <row r="5" spans="1:16" x14ac:dyDescent="0.25">
      <c r="A5" s="33">
        <v>1</v>
      </c>
      <c r="B5" s="35"/>
      <c r="C5" s="33">
        <f>IF($A5&lt;&gt;" ",IF(Input!$B$11&gt;=$A5*12,12,Input!$B$11)," ")</f>
        <v>0</v>
      </c>
      <c r="D5" s="35"/>
      <c r="E5" s="33">
        <f>IF(Input!$B$12=0,0,IF($A5&lt;&gt;" ",IF(Input!$B$10&gt;=$A5*12,12-C5,Input!$B$12),""))</f>
        <v>0</v>
      </c>
      <c r="F5" s="38">
        <f>IF(C5&lt;&gt;" ",IF(E5&gt;0,B5*C5/12+D5*E5/12,B5*C5/12),IF(E5&gt;"",D5*E5/12," "))</f>
        <v>0</v>
      </c>
      <c r="G5" s="36"/>
      <c r="H5" s="33">
        <f>IF($A5&lt;&gt;" ",IF(Input!$B$11&gt;=$A5*12,12,Input!$B$11)," ")</f>
        <v>0</v>
      </c>
      <c r="I5" s="36"/>
      <c r="J5" s="33">
        <f>IF(Input!$B$12=0,0,IF($A5&lt;&gt;" ",IF(Input!$B$10&gt;=$A5*12,12-H5,Input!$B$12),""))</f>
        <v>0</v>
      </c>
      <c r="K5" s="38">
        <f>IF(H5&lt;&gt;" ",IF(J5&gt;0,G5*H5/12+I5*J5/12,G5*H5/12),IF(J5&gt;"",I5*J5/12," "))</f>
        <v>0</v>
      </c>
      <c r="L5" s="36"/>
      <c r="M5" s="33">
        <f>IF($A5&lt;&gt;" ",IF(Input!$B$11&gt;=$A5*12,12,Input!$B$11)," ")</f>
        <v>0</v>
      </c>
      <c r="N5" s="37"/>
      <c r="O5" s="33">
        <f>IF(Input!$B$12=0,0,IF($A5&lt;&gt;" ",IF(Input!$B$10&gt;=$A5*12,12-M5,Input!$B$12),""))</f>
        <v>0</v>
      </c>
      <c r="P5" s="38">
        <f>IF(M5&lt;&gt;" ",IF(O5&gt;0,L5*M5/12+N5*O5/12,L5*M5/12),IF(O5&gt;"",N5*O5/12," "))</f>
        <v>0</v>
      </c>
    </row>
    <row r="6" spans="1:16" x14ac:dyDescent="0.25">
      <c r="A6" s="33" t="str">
        <f>IF(A5=" "," ",IF(Input!$B$10&gt;=A5*12+1,A5+1," "))</f>
        <v xml:space="preserve"> </v>
      </c>
      <c r="B6" s="35"/>
      <c r="C6" s="33" t="str">
        <f>IF($A6&lt;&gt;" ",IF(Input!$B$11&gt;$A5*12,IF(Input!$B$11&gt;=$A6*12,12,Input!$B$11-$A5*12),0)," ")</f>
        <v xml:space="preserve"> </v>
      </c>
      <c r="D6" s="35"/>
      <c r="E6" s="33">
        <f>IF(Input!$B$12=0,0,IF($A6&lt;&gt;" ",IF(Input!$B$10&gt;$A5*12,IF(Input!$B$10&gt;=$A6*12,12-C6,Input!$B$12-SUM(E$5:E5)),0),""))</f>
        <v>0</v>
      </c>
      <c r="F6" s="38" t="str">
        <f t="shared" ref="F6:F44" si="0">IF(C6&lt;&gt;" ",IF(E6&gt;0,B6*C6/12+D6*E6/12,B6*C6/12),IF(E6&gt;"",D6*E6/12," "))</f>
        <v xml:space="preserve"> </v>
      </c>
      <c r="G6" s="36"/>
      <c r="H6" s="33" t="str">
        <f>IF($A6&lt;&gt;" ",IF(Input!$B$11&gt;$A5*12,IF(Input!$B$11&gt;=$A6*12,12,Input!$B$11-$A5*12),0)," ")</f>
        <v xml:space="preserve"> </v>
      </c>
      <c r="I6" s="36"/>
      <c r="J6" s="33">
        <f>IF(Input!$B$12=0,0,IF($A6&lt;&gt;" ",IF(Input!$B$10&gt;$A5*12,IF(Input!$B$10&gt;=$A6*12,12-H6,Input!$B$12-SUM(J$5:J5)),0),""))</f>
        <v>0</v>
      </c>
      <c r="K6" s="38" t="str">
        <f t="shared" ref="K6:K44" si="1">IF(H6&lt;&gt;" ",IF(J6&gt;0,G6*H6/12+I6*J6/12,G6*H6/12),IF(J6&gt;"",I6*J6/12," "))</f>
        <v xml:space="preserve"> </v>
      </c>
      <c r="L6" s="36"/>
      <c r="M6" s="33" t="str">
        <f>IF($A6&lt;&gt;" ",IF(Input!$B$11&gt;$A5*12,IF(Input!$B$11&gt;=$A6*12,12,Input!$B$11-$A5*12),0)," ")</f>
        <v xml:space="preserve"> </v>
      </c>
      <c r="N6" s="37"/>
      <c r="O6" s="33">
        <f>IF(Input!$B$12=0,0,IF($A6&lt;&gt;" ",IF(Input!$B$10&gt;$A5*12,IF(Input!$B$10&gt;=$A6*12,12-M6,Input!$B$12-SUM(O$5:O5)),0),""))</f>
        <v>0</v>
      </c>
      <c r="P6" s="38" t="str">
        <f t="shared" ref="P6:P44" si="2">IF(M6&lt;&gt;" ",IF(O6&gt;0,L6*M6/12+N6*O6/12,L6*M6/12),IF(O6&gt;"",N6*O6/12," "))</f>
        <v xml:space="preserve"> </v>
      </c>
    </row>
    <row r="7" spans="1:16" x14ac:dyDescent="0.25">
      <c r="A7" s="33" t="str">
        <f>IF(A6=" "," ",IF(Input!$B$10&gt;=A6*12+1,A6+1," "))</f>
        <v xml:space="preserve"> </v>
      </c>
      <c r="B7" s="35"/>
      <c r="C7" s="33" t="str">
        <f>IF($A7&lt;&gt;" ",IF(Input!$B$11&gt;$A6*12,IF(Input!$B$11&gt;=$A7*12,12,Input!$B$11-$A6*12),0)," ")</f>
        <v xml:space="preserve"> </v>
      </c>
      <c r="D7" s="35"/>
      <c r="E7" s="33">
        <f>IF(Input!$B$12=0,0,IF($A7&lt;&gt;" ",IF(Input!$B$10&gt;$A6*12,IF(Input!$B$10&gt;=$A7*12,12-C7,Input!$B$12-SUM(E$5:E6)),0),""))</f>
        <v>0</v>
      </c>
      <c r="F7" s="38" t="str">
        <f t="shared" si="0"/>
        <v xml:space="preserve"> </v>
      </c>
      <c r="G7" s="36"/>
      <c r="H7" s="33" t="str">
        <f>IF($A7&lt;&gt;" ",IF(Input!$B$11&gt;$A6*12,IF(Input!$B$11&gt;=$A7*12,12,Input!$B$11-$A6*12),0)," ")</f>
        <v xml:space="preserve"> </v>
      </c>
      <c r="I7" s="36"/>
      <c r="J7" s="33">
        <f>IF(Input!$B$12=0,0,IF($A7&lt;&gt;" ",IF(Input!$B$10&gt;$A6*12,IF(Input!$B$10&gt;=$A7*12,12-H7,Input!$B$12-SUM(J$5:J6)),0),""))</f>
        <v>0</v>
      </c>
      <c r="K7" s="38" t="str">
        <f t="shared" si="1"/>
        <v xml:space="preserve"> </v>
      </c>
      <c r="L7" s="36"/>
      <c r="M7" s="33" t="str">
        <f>IF($A7&lt;&gt;" ",IF(Input!$B$11&gt;$A6*12,IF(Input!$B$11&gt;=$A7*12,12,Input!$B$11-$A6*12),0)," ")</f>
        <v xml:space="preserve"> </v>
      </c>
      <c r="N7" s="37"/>
      <c r="O7" s="33">
        <f>IF(Input!$B$12=0,0,IF($A7&lt;&gt;" ",IF(Input!$B$10&gt;$A6*12,IF(Input!$B$10&gt;=$A7*12,12-M7,Input!$B$12-SUM(O$5:O6)),0),""))</f>
        <v>0</v>
      </c>
      <c r="P7" s="38" t="str">
        <f t="shared" si="2"/>
        <v xml:space="preserve"> </v>
      </c>
    </row>
    <row r="8" spans="1:16" x14ac:dyDescent="0.25">
      <c r="A8" s="33" t="str">
        <f>IF(A7=" "," ",IF(Input!$B$10&gt;=A7*12+1,A7+1," "))</f>
        <v xml:space="preserve"> </v>
      </c>
      <c r="B8" s="35"/>
      <c r="C8" s="33" t="str">
        <f>IF($A8&lt;&gt;" ",IF(Input!$B$11&gt;$A7*12,IF(Input!$B$11&gt;=$A8*12,12,Input!$B$11-$A7*12),0)," ")</f>
        <v xml:space="preserve"> </v>
      </c>
      <c r="D8" s="35"/>
      <c r="E8" s="33">
        <f>IF(Input!$B$12=0,0,IF($A8&lt;&gt;" ",IF(Input!$B$10&gt;$A7*12,IF(Input!$B$10&gt;=$A8*12,12-C8,Input!$B$12-SUM(E$5:E7)),0),""))</f>
        <v>0</v>
      </c>
      <c r="F8" s="38" t="str">
        <f t="shared" si="0"/>
        <v xml:space="preserve"> </v>
      </c>
      <c r="G8" s="36"/>
      <c r="H8" s="33" t="str">
        <f>IF($A8&lt;&gt;" ",IF(Input!$B$11&gt;$A7*12,IF(Input!$B$11&gt;=$A8*12,12,Input!$B$11-$A7*12),0)," ")</f>
        <v xml:space="preserve"> </v>
      </c>
      <c r="I8" s="36"/>
      <c r="J8" s="33">
        <f>IF(Input!$B$12=0,0,IF($A8&lt;&gt;" ",IF(Input!$B$10&gt;$A7*12,IF(Input!$B$10&gt;=$A8*12,12-H8,Input!$B$12-SUM(J$5:J7)),0),""))</f>
        <v>0</v>
      </c>
      <c r="K8" s="38" t="str">
        <f t="shared" si="1"/>
        <v xml:space="preserve"> </v>
      </c>
      <c r="L8" s="36"/>
      <c r="M8" s="33" t="str">
        <f>IF($A8&lt;&gt;" ",IF(Input!$B$11&gt;$A7*12,IF(Input!$B$11&gt;=$A8*12,12,Input!$B$11-$A7*12),0)," ")</f>
        <v xml:space="preserve"> </v>
      </c>
      <c r="N8" s="37"/>
      <c r="O8" s="33">
        <f>IF(Input!$B$12=0,0,IF($A8&lt;&gt;" ",IF(Input!$B$10&gt;$A7*12,IF(Input!$B$10&gt;=$A8*12,12-M8,Input!$B$12-SUM(O$5:O7)),0),""))</f>
        <v>0</v>
      </c>
      <c r="P8" s="38" t="str">
        <f t="shared" si="2"/>
        <v xml:space="preserve"> </v>
      </c>
    </row>
    <row r="9" spans="1:16" x14ac:dyDescent="0.25">
      <c r="A9" s="33" t="str">
        <f>IF(A8=" "," ",IF(Input!$B$10&gt;=A8*12+1,A8+1," "))</f>
        <v xml:space="preserve"> </v>
      </c>
      <c r="B9" s="35"/>
      <c r="C9" s="33" t="str">
        <f>IF($A9&lt;&gt;" ",IF(Input!$B$11&gt;$A8*12,IF(Input!$B$11&gt;=$A9*12,12,Input!$B$11-$A8*12),0)," ")</f>
        <v xml:space="preserve"> </v>
      </c>
      <c r="D9" s="35"/>
      <c r="E9" s="33">
        <f>IF(Input!$B$12=0,0,IF($A9&lt;&gt;" ",IF(Input!$B$10&gt;$A8*12,IF(Input!$B$10&gt;=$A9*12,12-C9,Input!$B$12-SUM(E$5:E8)),0),""))</f>
        <v>0</v>
      </c>
      <c r="F9" s="38" t="str">
        <f t="shared" si="0"/>
        <v xml:space="preserve"> </v>
      </c>
      <c r="G9" s="36"/>
      <c r="H9" s="33" t="str">
        <f>IF($A9&lt;&gt;" ",IF(Input!$B$11&gt;$A8*12,IF(Input!$B$11&gt;=$A9*12,12,Input!$B$11-$A8*12),0)," ")</f>
        <v xml:space="preserve"> </v>
      </c>
      <c r="I9" s="36"/>
      <c r="J9" s="33">
        <f>IF(Input!$B$12=0,0,IF($A9&lt;&gt;" ",IF(Input!$B$10&gt;$A8*12,IF(Input!$B$10&gt;=$A9*12,12-H9,Input!$B$12-SUM(J$5:J8)),0),""))</f>
        <v>0</v>
      </c>
      <c r="K9" s="38" t="str">
        <f t="shared" si="1"/>
        <v xml:space="preserve"> </v>
      </c>
      <c r="L9" s="36"/>
      <c r="M9" s="33" t="str">
        <f>IF($A9&lt;&gt;" ",IF(Input!$B$11&gt;$A8*12,IF(Input!$B$11&gt;=$A9*12,12,Input!$B$11-$A8*12),0)," ")</f>
        <v xml:space="preserve"> </v>
      </c>
      <c r="N9" s="37"/>
      <c r="O9" s="33">
        <f>IF(Input!$B$12=0,0,IF($A9&lt;&gt;" ",IF(Input!$B$10&gt;$A8*12,IF(Input!$B$10&gt;=$A9*12,12-M9,Input!$B$12-SUM(O$5:O8)),0),""))</f>
        <v>0</v>
      </c>
      <c r="P9" s="38" t="str">
        <f t="shared" si="2"/>
        <v xml:space="preserve"> </v>
      </c>
    </row>
    <row r="10" spans="1:16" x14ac:dyDescent="0.25">
      <c r="A10" s="33" t="str">
        <f>IF(A9=" "," ",IF(Input!$B$10&gt;=A9*12+1,A9+1," "))</f>
        <v xml:space="preserve"> </v>
      </c>
      <c r="B10" s="35"/>
      <c r="C10" s="33" t="str">
        <f>IF($A10&lt;&gt;" ",IF(Input!$B$11&gt;$A9*12,IF(Input!$B$11&gt;=$A10*12,12,Input!$B$11-$A9*12),0)," ")</f>
        <v xml:space="preserve"> </v>
      </c>
      <c r="D10" s="35"/>
      <c r="E10" s="33">
        <f>IF(Input!$B$12=0,0,IF($A10&lt;&gt;" ",IF(Input!$B$10&gt;$A9*12,IF(Input!$B$10&gt;=$A10*12,12-C10,Input!$B$12-SUM(E$5:E9)),0),""))</f>
        <v>0</v>
      </c>
      <c r="F10" s="38" t="str">
        <f t="shared" si="0"/>
        <v xml:space="preserve"> </v>
      </c>
      <c r="G10" s="36"/>
      <c r="H10" s="33" t="str">
        <f>IF($A10&lt;&gt;" ",IF(Input!$B$11&gt;$A9*12,IF(Input!$B$11&gt;=$A10*12,12,Input!$B$11-$A9*12),0)," ")</f>
        <v xml:space="preserve"> </v>
      </c>
      <c r="I10" s="36"/>
      <c r="J10" s="33">
        <f>IF(Input!$B$12=0,0,IF($A10&lt;&gt;" ",IF(Input!$B$10&gt;$A9*12,IF(Input!$B$10&gt;=$A10*12,12-H10,Input!$B$12-SUM(J$5:J9)),0),""))</f>
        <v>0</v>
      </c>
      <c r="K10" s="38" t="str">
        <f t="shared" si="1"/>
        <v xml:space="preserve"> </v>
      </c>
      <c r="L10" s="36"/>
      <c r="M10" s="33" t="str">
        <f>IF($A10&lt;&gt;" ",IF(Input!$B$11&gt;$A9*12,IF(Input!$B$11&gt;=$A10*12,12,Input!$B$11-$A9*12),0)," ")</f>
        <v xml:space="preserve"> </v>
      </c>
      <c r="N10" s="37"/>
      <c r="O10" s="33">
        <f>IF(Input!$B$12=0,0,IF($A10&lt;&gt;" ",IF(Input!$B$10&gt;$A9*12,IF(Input!$B$10&gt;=$A10*12,12-M10,Input!$B$12-SUM(O$5:O9)),0),""))</f>
        <v>0</v>
      </c>
      <c r="P10" s="38" t="str">
        <f t="shared" si="2"/>
        <v xml:space="preserve"> </v>
      </c>
    </row>
    <row r="11" spans="1:16" x14ac:dyDescent="0.25">
      <c r="A11" s="33" t="str">
        <f>IF(A10=" "," ",IF(Input!$B$10&gt;=A10*12+1,A10+1," "))</f>
        <v xml:space="preserve"> </v>
      </c>
      <c r="B11" s="35"/>
      <c r="C11" s="33" t="str">
        <f>IF($A11&lt;&gt;" ",IF(Input!$B$11&gt;$A10*12,IF(Input!$B$11&gt;=$A11*12,12,Input!$B$11-$A10*12),0)," ")</f>
        <v xml:space="preserve"> </v>
      </c>
      <c r="D11" s="35"/>
      <c r="E11" s="33">
        <f>IF(Input!$B$12=0,0,IF($A11&lt;&gt;" ",IF(Input!$B$10&gt;$A10*12,IF(Input!$B$10&gt;=$A11*12,12-C11,Input!$B$12-SUM(E$5:E10)),0),""))</f>
        <v>0</v>
      </c>
      <c r="F11" s="38" t="str">
        <f t="shared" si="0"/>
        <v xml:space="preserve"> </v>
      </c>
      <c r="G11" s="36"/>
      <c r="H11" s="33" t="str">
        <f>IF($A11&lt;&gt;" ",IF(Input!$B$11&gt;$A10*12,IF(Input!$B$11&gt;=$A11*12,12,Input!$B$11-$A10*12),0)," ")</f>
        <v xml:space="preserve"> </v>
      </c>
      <c r="I11" s="36"/>
      <c r="J11" s="33">
        <f>IF(Input!$B$12=0,0,IF($A11&lt;&gt;" ",IF(Input!$B$10&gt;$A10*12,IF(Input!$B$10&gt;=$A11*12,12-H11,Input!$B$12-SUM(J$5:J10)),0),""))</f>
        <v>0</v>
      </c>
      <c r="K11" s="38" t="str">
        <f t="shared" si="1"/>
        <v xml:space="preserve"> </v>
      </c>
      <c r="L11" s="36"/>
      <c r="M11" s="33" t="str">
        <f>IF($A11&lt;&gt;" ",IF(Input!$B$11&gt;$A10*12,IF(Input!$B$11&gt;=$A11*12,12,Input!$B$11-$A10*12),0)," ")</f>
        <v xml:space="preserve"> </v>
      </c>
      <c r="N11" s="37"/>
      <c r="O11" s="33">
        <f>IF(Input!$B$12=0,0,IF($A11&lt;&gt;" ",IF(Input!$B$10&gt;$A10*12,IF(Input!$B$10&gt;=$A11*12,12-M11,Input!$B$12-SUM(O$5:O10)),0),""))</f>
        <v>0</v>
      </c>
      <c r="P11" s="38" t="str">
        <f t="shared" si="2"/>
        <v xml:space="preserve"> </v>
      </c>
    </row>
    <row r="12" spans="1:16" x14ac:dyDescent="0.25">
      <c r="A12" s="33" t="str">
        <f>IF(A11=" "," ",IF(Input!$B$10&gt;=A11*12+1,A11+1," "))</f>
        <v xml:space="preserve"> </v>
      </c>
      <c r="B12" s="35"/>
      <c r="C12" s="33" t="str">
        <f>IF($A12&lt;&gt;" ",IF(Input!$B$11&gt;$A11*12,IF(Input!$B$11&gt;=$A12*12,12,Input!$B$11-$A11*12),0)," ")</f>
        <v xml:space="preserve"> </v>
      </c>
      <c r="D12" s="35"/>
      <c r="E12" s="33">
        <f>IF(Input!$B$12=0,0,IF($A12&lt;&gt;" ",IF(Input!$B$10&gt;$A11*12,IF(Input!$B$10&gt;=$A12*12,12-C12,Input!$B$12-SUM(E$5:E11)),0),""))</f>
        <v>0</v>
      </c>
      <c r="F12" s="38" t="str">
        <f t="shared" si="0"/>
        <v xml:space="preserve"> </v>
      </c>
      <c r="G12" s="36"/>
      <c r="H12" s="33" t="str">
        <f>IF($A12&lt;&gt;" ",IF(Input!$B$11&gt;$A11*12,IF(Input!$B$11&gt;=$A12*12,12,Input!$B$11-$A11*12),0)," ")</f>
        <v xml:space="preserve"> </v>
      </c>
      <c r="I12" s="36"/>
      <c r="J12" s="33">
        <f>IF(Input!$B$12=0,0,IF($A12&lt;&gt;" ",IF(Input!$B$10&gt;$A11*12,IF(Input!$B$10&gt;=$A12*12,12-H12,Input!$B$12-SUM(J$5:J11)),0),""))</f>
        <v>0</v>
      </c>
      <c r="K12" s="38" t="str">
        <f t="shared" si="1"/>
        <v xml:space="preserve"> </v>
      </c>
      <c r="L12" s="36"/>
      <c r="M12" s="33" t="str">
        <f>IF($A12&lt;&gt;" ",IF(Input!$B$11&gt;$A11*12,IF(Input!$B$11&gt;=$A12*12,12,Input!$B$11-$A11*12),0)," ")</f>
        <v xml:space="preserve"> </v>
      </c>
      <c r="N12" s="37"/>
      <c r="O12" s="33">
        <f>IF(Input!$B$12=0,0,IF($A12&lt;&gt;" ",IF(Input!$B$10&gt;$A11*12,IF(Input!$B$10&gt;=$A12*12,12-M12,Input!$B$12-SUM(O$5:O11)),0),""))</f>
        <v>0</v>
      </c>
      <c r="P12" s="38" t="str">
        <f t="shared" si="2"/>
        <v xml:space="preserve"> </v>
      </c>
    </row>
    <row r="13" spans="1:16" x14ac:dyDescent="0.25">
      <c r="A13" s="33" t="str">
        <f>IF(A12=" "," ",IF(Input!$B$10&gt;=A12*12+1,A12+1," "))</f>
        <v xml:space="preserve"> </v>
      </c>
      <c r="B13" s="35"/>
      <c r="C13" s="33" t="str">
        <f>IF($A13&lt;&gt;" ",IF(Input!$B$11&gt;$A12*12,IF(Input!$B$11&gt;=$A13*12,12,Input!$B$11-$A12*12),0)," ")</f>
        <v xml:space="preserve"> </v>
      </c>
      <c r="D13" s="35"/>
      <c r="E13" s="33">
        <f>IF(Input!$B$12=0,0,IF($A13&lt;&gt;" ",IF(Input!$B$10&gt;$A12*12,IF(Input!$B$10&gt;=$A13*12,12-C13,Input!$B$12-SUM(E$5:E12)),0),""))</f>
        <v>0</v>
      </c>
      <c r="F13" s="38" t="str">
        <f t="shared" si="0"/>
        <v xml:space="preserve"> </v>
      </c>
      <c r="G13" s="36"/>
      <c r="H13" s="33" t="str">
        <f>IF($A13&lt;&gt;" ",IF(Input!$B$11&gt;$A12*12,IF(Input!$B$11&gt;=$A13*12,12,Input!$B$11-$A12*12),0)," ")</f>
        <v xml:space="preserve"> </v>
      </c>
      <c r="I13" s="36"/>
      <c r="J13" s="33">
        <f>IF(Input!$B$12=0,0,IF($A13&lt;&gt;" ",IF(Input!$B$10&gt;$A12*12,IF(Input!$B$10&gt;=$A13*12,12-H13,Input!$B$12-SUM(J$5:J12)),0),""))</f>
        <v>0</v>
      </c>
      <c r="K13" s="38" t="str">
        <f t="shared" si="1"/>
        <v xml:space="preserve"> </v>
      </c>
      <c r="L13" s="36"/>
      <c r="M13" s="33" t="str">
        <f>IF($A13&lt;&gt;" ",IF(Input!$B$11&gt;$A12*12,IF(Input!$B$11&gt;=$A13*12,12,Input!$B$11-$A12*12),0)," ")</f>
        <v xml:space="preserve"> </v>
      </c>
      <c r="N13" s="37"/>
      <c r="O13" s="33">
        <f>IF(Input!$B$12=0,0,IF($A13&lt;&gt;" ",IF(Input!$B$10&gt;$A12*12,IF(Input!$B$10&gt;=$A13*12,12-M13,Input!$B$12-SUM(O$5:O12)),0),""))</f>
        <v>0</v>
      </c>
      <c r="P13" s="38" t="str">
        <f t="shared" si="2"/>
        <v xml:space="preserve"> </v>
      </c>
    </row>
    <row r="14" spans="1:16" x14ac:dyDescent="0.25">
      <c r="A14" s="33" t="str">
        <f>IF(A13=" "," ",IF(Input!$B$10&gt;=A13*12+1,A13+1," "))</f>
        <v xml:space="preserve"> </v>
      </c>
      <c r="B14" s="35"/>
      <c r="C14" s="33" t="str">
        <f>IF($A14&lt;&gt;" ",IF(Input!$B$11&gt;$A13*12,IF(Input!$B$11&gt;=$A14*12,12,Input!$B$11-$A13*12),0)," ")</f>
        <v xml:space="preserve"> </v>
      </c>
      <c r="D14" s="35"/>
      <c r="E14" s="33">
        <f>IF(Input!$B$12=0,0,IF($A14&lt;&gt;" ",IF(Input!$B$10&gt;$A13*12,IF(Input!$B$10&gt;=$A14*12,12-C14,Input!$B$12-SUM(E$5:E13)),0),""))</f>
        <v>0</v>
      </c>
      <c r="F14" s="38" t="str">
        <f t="shared" si="0"/>
        <v xml:space="preserve"> </v>
      </c>
      <c r="G14" s="36"/>
      <c r="H14" s="33" t="str">
        <f>IF($A14&lt;&gt;" ",IF(Input!$B$11&gt;$A13*12,IF(Input!$B$11&gt;=$A14*12,12,Input!$B$11-$A13*12),0)," ")</f>
        <v xml:space="preserve"> </v>
      </c>
      <c r="I14" s="36"/>
      <c r="J14" s="33">
        <f>IF(Input!$B$12=0,0,IF($A14&lt;&gt;" ",IF(Input!$B$10&gt;$A13*12,IF(Input!$B$10&gt;=$A14*12,12-H14,Input!$B$12-SUM(J$5:J13)),0),""))</f>
        <v>0</v>
      </c>
      <c r="K14" s="38" t="str">
        <f t="shared" si="1"/>
        <v xml:space="preserve"> </v>
      </c>
      <c r="L14" s="36"/>
      <c r="M14" s="33" t="str">
        <f>IF($A14&lt;&gt;" ",IF(Input!$B$11&gt;$A13*12,IF(Input!$B$11&gt;=$A14*12,12,Input!$B$11-$A13*12),0)," ")</f>
        <v xml:space="preserve"> </v>
      </c>
      <c r="N14" s="37"/>
      <c r="O14" s="33">
        <f>IF(Input!$B$12=0,0,IF($A14&lt;&gt;" ",IF(Input!$B$10&gt;$A13*12,IF(Input!$B$10&gt;=$A14*12,12-M14,Input!$B$12-SUM(O$5:O13)),0),""))</f>
        <v>0</v>
      </c>
      <c r="P14" s="38" t="str">
        <f t="shared" si="2"/>
        <v xml:space="preserve"> </v>
      </c>
    </row>
    <row r="15" spans="1:16" x14ac:dyDescent="0.25">
      <c r="A15" s="33" t="str">
        <f>IF(A14=" "," ",IF(Input!$B$10&gt;=A14*12+1,A14+1," "))</f>
        <v xml:space="preserve"> </v>
      </c>
      <c r="B15" s="35"/>
      <c r="C15" s="33" t="str">
        <f>IF($A15&lt;&gt;" ",IF(Input!$B$11&gt;$A14*12,IF(Input!$B$11&gt;=$A15*12,12,Input!$B$11-$A14*12),0)," ")</f>
        <v xml:space="preserve"> </v>
      </c>
      <c r="D15" s="35"/>
      <c r="E15" s="33">
        <f>IF(Input!$B$12=0,0,IF($A15&lt;&gt;" ",IF(Input!$B$10&gt;$A14*12,IF(Input!$B$10&gt;=$A15*12,12-C15,Input!$B$12-SUM(E$5:E14)),0),""))</f>
        <v>0</v>
      </c>
      <c r="F15" s="38" t="str">
        <f t="shared" si="0"/>
        <v xml:space="preserve"> </v>
      </c>
      <c r="G15" s="36"/>
      <c r="H15" s="33" t="str">
        <f>IF($A15&lt;&gt;" ",IF(Input!$B$11&gt;$A14*12,IF(Input!$B$11&gt;=$A15*12,12,Input!$B$11-$A14*12),0)," ")</f>
        <v xml:space="preserve"> </v>
      </c>
      <c r="I15" s="36"/>
      <c r="J15" s="33">
        <f>IF(Input!$B$12=0,0,IF($A15&lt;&gt;" ",IF(Input!$B$10&gt;$A14*12,IF(Input!$B$10&gt;=$A15*12,12-H15,Input!$B$12-SUM(J$5:J14)),0),""))</f>
        <v>0</v>
      </c>
      <c r="K15" s="38" t="str">
        <f t="shared" si="1"/>
        <v xml:space="preserve"> </v>
      </c>
      <c r="L15" s="36"/>
      <c r="M15" s="33" t="str">
        <f>IF($A15&lt;&gt;" ",IF(Input!$B$11&gt;$A14*12,IF(Input!$B$11&gt;=$A15*12,12,Input!$B$11-$A14*12),0)," ")</f>
        <v xml:space="preserve"> </v>
      </c>
      <c r="N15" s="37"/>
      <c r="O15" s="33">
        <f>IF(Input!$B$12=0,0,IF($A15&lt;&gt;" ",IF(Input!$B$10&gt;$A14*12,IF(Input!$B$10&gt;=$A15*12,12-M15,Input!$B$12-SUM(O$5:O14)),0),""))</f>
        <v>0</v>
      </c>
      <c r="P15" s="38" t="str">
        <f t="shared" si="2"/>
        <v xml:space="preserve"> </v>
      </c>
    </row>
    <row r="16" spans="1:16" x14ac:dyDescent="0.25">
      <c r="A16" s="33" t="str">
        <f>IF(A15=" "," ",IF(Input!$B$10&gt;=A15*12+1,A15+1," "))</f>
        <v xml:space="preserve"> </v>
      </c>
      <c r="B16" s="35"/>
      <c r="C16" s="33" t="str">
        <f>IF($A16&lt;&gt;" ",IF(Input!$B$11&gt;$A15*12,IF(Input!$B$11&gt;=$A16*12,12,Input!$B$11-$A15*12),0)," ")</f>
        <v xml:space="preserve"> </v>
      </c>
      <c r="D16" s="35"/>
      <c r="E16" s="33">
        <f>IF(Input!$B$12=0,0,IF($A16&lt;&gt;" ",IF(Input!$B$10&gt;$A15*12,IF(Input!$B$10&gt;=$A16*12,12-C16,Input!$B$12-SUM(E$5:E15)),0),""))</f>
        <v>0</v>
      </c>
      <c r="F16" s="38" t="str">
        <f t="shared" si="0"/>
        <v xml:space="preserve"> </v>
      </c>
      <c r="G16" s="36"/>
      <c r="H16" s="33" t="str">
        <f>IF($A16&lt;&gt;" ",IF(Input!$B$11&gt;$A15*12,IF(Input!$B$11&gt;=$A16*12,12,Input!$B$11-$A15*12),0)," ")</f>
        <v xml:space="preserve"> </v>
      </c>
      <c r="I16" s="36"/>
      <c r="J16" s="33">
        <f>IF(Input!$B$12=0,0,IF($A16&lt;&gt;" ",IF(Input!$B$10&gt;$A15*12,IF(Input!$B$10&gt;=$A16*12,12-H16,Input!$B$12-SUM(J$5:J15)),0),""))</f>
        <v>0</v>
      </c>
      <c r="K16" s="38" t="str">
        <f t="shared" si="1"/>
        <v xml:space="preserve"> </v>
      </c>
      <c r="L16" s="36"/>
      <c r="M16" s="33" t="str">
        <f>IF($A16&lt;&gt;" ",IF(Input!$B$11&gt;$A15*12,IF(Input!$B$11&gt;=$A16*12,12,Input!$B$11-$A15*12),0)," ")</f>
        <v xml:space="preserve"> </v>
      </c>
      <c r="N16" s="37"/>
      <c r="O16" s="33">
        <f>IF(Input!$B$12=0,0,IF($A16&lt;&gt;" ",IF(Input!$B$10&gt;$A15*12,IF(Input!$B$10&gt;=$A16*12,12-M16,Input!$B$12-SUM(O$5:O15)),0),""))</f>
        <v>0</v>
      </c>
      <c r="P16" s="38" t="str">
        <f t="shared" si="2"/>
        <v xml:space="preserve"> </v>
      </c>
    </row>
    <row r="17" spans="1:16" x14ac:dyDescent="0.25">
      <c r="A17" s="33" t="str">
        <f>IF(A16=" "," ",IF(Input!$B$10&gt;=A16*12+1,A16+1," "))</f>
        <v xml:space="preserve"> </v>
      </c>
      <c r="B17" s="35"/>
      <c r="C17" s="33" t="str">
        <f>IF($A17&lt;&gt;" ",IF(Input!$B$11&gt;$A16*12,IF(Input!$B$11&gt;=$A17*12,12,Input!$B$11-$A16*12),0)," ")</f>
        <v xml:space="preserve"> </v>
      </c>
      <c r="D17" s="35"/>
      <c r="E17" s="33">
        <f>IF(Input!$B$12=0,0,IF($A17&lt;&gt;" ",IF(Input!$B$10&gt;$A16*12,IF(Input!$B$10&gt;=$A17*12,12-C17,Input!$B$12-SUM(E$5:E16)),0),""))</f>
        <v>0</v>
      </c>
      <c r="F17" s="38" t="str">
        <f t="shared" si="0"/>
        <v xml:space="preserve"> </v>
      </c>
      <c r="G17" s="36"/>
      <c r="H17" s="33" t="str">
        <f>IF($A17&lt;&gt;" ",IF(Input!$B$11&gt;$A16*12,IF(Input!$B$11&gt;=$A17*12,12,Input!$B$11-$A16*12),0)," ")</f>
        <v xml:space="preserve"> </v>
      </c>
      <c r="I17" s="36"/>
      <c r="J17" s="33">
        <f>IF(Input!$B$12=0,0,IF($A17&lt;&gt;" ",IF(Input!$B$10&gt;$A16*12,IF(Input!$B$10&gt;=$A17*12,12-H17,Input!$B$12-SUM(J$5:J16)),0),""))</f>
        <v>0</v>
      </c>
      <c r="K17" s="38" t="str">
        <f t="shared" si="1"/>
        <v xml:space="preserve"> </v>
      </c>
      <c r="L17" s="36"/>
      <c r="M17" s="33" t="str">
        <f>IF($A17&lt;&gt;" ",IF(Input!$B$11&gt;$A16*12,IF(Input!$B$11&gt;=$A17*12,12,Input!$B$11-$A16*12),0)," ")</f>
        <v xml:space="preserve"> </v>
      </c>
      <c r="N17" s="37"/>
      <c r="O17" s="33">
        <f>IF(Input!$B$12=0,0,IF($A17&lt;&gt;" ",IF(Input!$B$10&gt;$A16*12,IF(Input!$B$10&gt;=$A17*12,12-M17,Input!$B$12-SUM(O$5:O16)),0),""))</f>
        <v>0</v>
      </c>
      <c r="P17" s="38" t="str">
        <f t="shared" si="2"/>
        <v xml:space="preserve"> </v>
      </c>
    </row>
    <row r="18" spans="1:16" x14ac:dyDescent="0.25">
      <c r="A18" s="33" t="str">
        <f>IF(A17=" "," ",IF(Input!$B$10&gt;=A17*12+1,A17+1," "))</f>
        <v xml:space="preserve"> </v>
      </c>
      <c r="B18" s="35"/>
      <c r="C18" s="33" t="str">
        <f>IF($A18&lt;&gt;" ",IF(Input!$B$11&gt;$A17*12,IF(Input!$B$11&gt;=$A18*12,12,Input!$B$11-$A17*12),0)," ")</f>
        <v xml:space="preserve"> </v>
      </c>
      <c r="D18" s="35"/>
      <c r="E18" s="33">
        <f>IF(Input!$B$12=0,0,IF($A18&lt;&gt;" ",IF(Input!$B$10&gt;$A17*12,IF(Input!$B$10&gt;=$A18*12,12-C18,Input!$B$12-SUM(E$5:E17)),0),""))</f>
        <v>0</v>
      </c>
      <c r="F18" s="38" t="str">
        <f t="shared" si="0"/>
        <v xml:space="preserve"> </v>
      </c>
      <c r="G18" s="36"/>
      <c r="H18" s="33" t="str">
        <f>IF($A18&lt;&gt;" ",IF(Input!$B$11&gt;$A17*12,IF(Input!$B$11&gt;=$A18*12,12,Input!$B$11-$A17*12),0)," ")</f>
        <v xml:space="preserve"> </v>
      </c>
      <c r="I18" s="36"/>
      <c r="J18" s="33">
        <f>IF(Input!$B$12=0,0,IF($A18&lt;&gt;" ",IF(Input!$B$10&gt;$A17*12,IF(Input!$B$10&gt;=$A18*12,12-H18,Input!$B$12-SUM(J$5:J17)),0),""))</f>
        <v>0</v>
      </c>
      <c r="K18" s="38" t="str">
        <f t="shared" si="1"/>
        <v xml:space="preserve"> </v>
      </c>
      <c r="L18" s="36"/>
      <c r="M18" s="33" t="str">
        <f>IF($A18&lt;&gt;" ",IF(Input!$B$11&gt;$A17*12,IF(Input!$B$11&gt;=$A18*12,12,Input!$B$11-$A17*12),0)," ")</f>
        <v xml:space="preserve"> </v>
      </c>
      <c r="N18" s="37"/>
      <c r="O18" s="33">
        <f>IF(Input!$B$12=0,0,IF($A18&lt;&gt;" ",IF(Input!$B$10&gt;$A17*12,IF(Input!$B$10&gt;=$A18*12,12-M18,Input!$B$12-SUM(O$5:O17)),0),""))</f>
        <v>0</v>
      </c>
      <c r="P18" s="38" t="str">
        <f t="shared" si="2"/>
        <v xml:space="preserve"> </v>
      </c>
    </row>
    <row r="19" spans="1:16" x14ac:dyDescent="0.25">
      <c r="A19" s="33" t="str">
        <f>IF(A18=" "," ",IF(Input!$B$10&gt;=A18*12+1,A18+1," "))</f>
        <v xml:space="preserve"> </v>
      </c>
      <c r="B19" s="35"/>
      <c r="C19" s="33" t="str">
        <f>IF($A19&lt;&gt;" ",IF(Input!$B$11&gt;$A18*12,IF(Input!$B$11&gt;=$A19*12,12,Input!$B$11-$A18*12),0)," ")</f>
        <v xml:space="preserve"> </v>
      </c>
      <c r="D19" s="35"/>
      <c r="E19" s="33">
        <f>IF(Input!$B$12=0,0,IF($A19&lt;&gt;" ",IF(Input!$B$10&gt;$A18*12,IF(Input!$B$10&gt;=$A19*12,12-C19,Input!$B$12-SUM(E$5:E18)),0),""))</f>
        <v>0</v>
      </c>
      <c r="F19" s="38" t="str">
        <f t="shared" si="0"/>
        <v xml:space="preserve"> </v>
      </c>
      <c r="G19" s="36"/>
      <c r="H19" s="33" t="str">
        <f>IF($A19&lt;&gt;" ",IF(Input!$B$11&gt;$A18*12,IF(Input!$B$11&gt;=$A19*12,12,Input!$B$11-$A18*12),0)," ")</f>
        <v xml:space="preserve"> </v>
      </c>
      <c r="I19" s="36"/>
      <c r="J19" s="33">
        <f>IF(Input!$B$12=0,0,IF($A19&lt;&gt;" ",IF(Input!$B$10&gt;$A18*12,IF(Input!$B$10&gt;=$A19*12,12-H19,Input!$B$12-SUM(J$5:J18)),0),""))</f>
        <v>0</v>
      </c>
      <c r="K19" s="38" t="str">
        <f t="shared" si="1"/>
        <v xml:space="preserve"> </v>
      </c>
      <c r="L19" s="36"/>
      <c r="M19" s="33" t="str">
        <f>IF($A19&lt;&gt;" ",IF(Input!$B$11&gt;$A18*12,IF(Input!$B$11&gt;=$A19*12,12,Input!$B$11-$A18*12),0)," ")</f>
        <v xml:space="preserve"> </v>
      </c>
      <c r="N19" s="37"/>
      <c r="O19" s="33">
        <f>IF(Input!$B$12=0,0,IF($A19&lt;&gt;" ",IF(Input!$B$10&gt;$A18*12,IF(Input!$B$10&gt;=$A19*12,12-M19,Input!$B$12-SUM(O$5:O18)),0),""))</f>
        <v>0</v>
      </c>
      <c r="P19" s="38" t="str">
        <f t="shared" si="2"/>
        <v xml:space="preserve"> </v>
      </c>
    </row>
    <row r="20" spans="1:16" x14ac:dyDescent="0.25">
      <c r="A20" s="33" t="str">
        <f>IF(A19=" "," ",IF(Input!$B$10&gt;=A19*12+1,A19+1," "))</f>
        <v xml:space="preserve"> </v>
      </c>
      <c r="B20" s="35"/>
      <c r="C20" s="33" t="str">
        <f>IF($A20&lt;&gt;" ",IF(Input!$B$11&gt;$A19*12,IF(Input!$B$11&gt;=$A20*12,12,Input!$B$11-$A19*12),0)," ")</f>
        <v xml:space="preserve"> </v>
      </c>
      <c r="D20" s="35"/>
      <c r="E20" s="33">
        <f>IF(Input!$B$12=0,0,IF($A20&lt;&gt;" ",IF(Input!$B$10&gt;$A19*12,IF(Input!$B$10&gt;=$A20*12,12-C20,Input!$B$12-SUM(E$5:E19)),0),""))</f>
        <v>0</v>
      </c>
      <c r="F20" s="38" t="str">
        <f t="shared" si="0"/>
        <v xml:space="preserve"> </v>
      </c>
      <c r="G20" s="36"/>
      <c r="H20" s="33" t="str">
        <f>IF($A20&lt;&gt;" ",IF(Input!$B$11&gt;$A19*12,IF(Input!$B$11&gt;=$A20*12,12,Input!$B$11-$A19*12),0)," ")</f>
        <v xml:space="preserve"> </v>
      </c>
      <c r="I20" s="36"/>
      <c r="J20" s="33">
        <f>IF(Input!$B$12=0,0,IF($A20&lt;&gt;" ",IF(Input!$B$10&gt;$A19*12,IF(Input!$B$10&gt;=$A20*12,12-H20,Input!$B$12-SUM(J$5:J19)),0),""))</f>
        <v>0</v>
      </c>
      <c r="K20" s="38" t="str">
        <f t="shared" si="1"/>
        <v xml:space="preserve"> </v>
      </c>
      <c r="L20" s="36"/>
      <c r="M20" s="33" t="str">
        <f>IF($A20&lt;&gt;" ",IF(Input!$B$11&gt;$A19*12,IF(Input!$B$11&gt;=$A20*12,12,Input!$B$11-$A19*12),0)," ")</f>
        <v xml:space="preserve"> </v>
      </c>
      <c r="N20" s="37"/>
      <c r="O20" s="33">
        <f>IF(Input!$B$12=0,0,IF($A20&lt;&gt;" ",IF(Input!$B$10&gt;$A19*12,IF(Input!$B$10&gt;=$A20*12,12-M20,Input!$B$12-SUM(O$5:O19)),0),""))</f>
        <v>0</v>
      </c>
      <c r="P20" s="38" t="str">
        <f t="shared" si="2"/>
        <v xml:space="preserve"> </v>
      </c>
    </row>
    <row r="21" spans="1:16" x14ac:dyDescent="0.25">
      <c r="A21" s="33" t="str">
        <f>IF(A20=" "," ",IF(Input!$B$10&gt;=A20*12+1,A20+1," "))</f>
        <v xml:space="preserve"> </v>
      </c>
      <c r="B21" s="35"/>
      <c r="C21" s="33" t="str">
        <f>IF($A21&lt;&gt;" ",IF(Input!$B$11&gt;$A20*12,IF(Input!$B$11&gt;=$A21*12,12,Input!$B$11-$A20*12),0)," ")</f>
        <v xml:space="preserve"> </v>
      </c>
      <c r="D21" s="35"/>
      <c r="E21" s="33">
        <f>IF(Input!$B$12=0,0,IF($A21&lt;&gt;" ",IF(Input!$B$10&gt;$A20*12,IF(Input!$B$10&gt;=$A21*12,12-C21,Input!$B$12-SUM(E$5:E20)),0),""))</f>
        <v>0</v>
      </c>
      <c r="F21" s="38" t="str">
        <f t="shared" si="0"/>
        <v xml:space="preserve"> </v>
      </c>
      <c r="G21" s="36"/>
      <c r="H21" s="33" t="str">
        <f>IF($A21&lt;&gt;" ",IF(Input!$B$11&gt;$A20*12,IF(Input!$B$11&gt;=$A21*12,12,Input!$B$11-$A20*12),0)," ")</f>
        <v xml:space="preserve"> </v>
      </c>
      <c r="I21" s="36"/>
      <c r="J21" s="33">
        <f>IF(Input!$B$12=0,0,IF($A21&lt;&gt;" ",IF(Input!$B$10&gt;$A20*12,IF(Input!$B$10&gt;=$A21*12,12-H21,Input!$B$12-SUM(J$5:J20)),0),""))</f>
        <v>0</v>
      </c>
      <c r="K21" s="38" t="str">
        <f t="shared" si="1"/>
        <v xml:space="preserve"> </v>
      </c>
      <c r="L21" s="36"/>
      <c r="M21" s="33" t="str">
        <f>IF($A21&lt;&gt;" ",IF(Input!$B$11&gt;$A20*12,IF(Input!$B$11&gt;=$A21*12,12,Input!$B$11-$A20*12),0)," ")</f>
        <v xml:space="preserve"> </v>
      </c>
      <c r="N21" s="37"/>
      <c r="O21" s="33">
        <f>IF(Input!$B$12=0,0,IF($A21&lt;&gt;" ",IF(Input!$B$10&gt;$A20*12,IF(Input!$B$10&gt;=$A21*12,12-M21,Input!$B$12-SUM(O$5:O20)),0),""))</f>
        <v>0</v>
      </c>
      <c r="P21" s="38" t="str">
        <f t="shared" si="2"/>
        <v xml:space="preserve"> </v>
      </c>
    </row>
    <row r="22" spans="1:16" x14ac:dyDescent="0.25">
      <c r="A22" s="33" t="str">
        <f>IF(A21=" "," ",IF(Input!$B$10&gt;=A21*12+1,A21+1," "))</f>
        <v xml:space="preserve"> </v>
      </c>
      <c r="B22" s="35"/>
      <c r="C22" s="33" t="str">
        <f>IF($A22&lt;&gt;" ",IF(Input!$B$11&gt;$A21*12,IF(Input!$B$11&gt;=$A22*12,12,Input!$B$11-$A21*12),0)," ")</f>
        <v xml:space="preserve"> </v>
      </c>
      <c r="D22" s="35"/>
      <c r="E22" s="33">
        <f>IF(Input!$B$12=0,0,IF($A22&lt;&gt;" ",IF(Input!$B$10&gt;$A21*12,IF(Input!$B$10&gt;=$A22*12,12-C22,Input!$B$12-SUM(E$5:E21)),0),""))</f>
        <v>0</v>
      </c>
      <c r="F22" s="38" t="str">
        <f t="shared" si="0"/>
        <v xml:space="preserve"> </v>
      </c>
      <c r="G22" s="36"/>
      <c r="H22" s="33" t="str">
        <f>IF($A22&lt;&gt;" ",IF(Input!$B$11&gt;$A21*12,IF(Input!$B$11&gt;=$A22*12,12,Input!$B$11-$A21*12),0)," ")</f>
        <v xml:space="preserve"> </v>
      </c>
      <c r="I22" s="36"/>
      <c r="J22" s="33">
        <f>IF(Input!$B$12=0,0,IF($A22&lt;&gt;" ",IF(Input!$B$10&gt;$A21*12,IF(Input!$B$10&gt;=$A22*12,12-H22,Input!$B$12-SUM(J$5:J21)),0),""))</f>
        <v>0</v>
      </c>
      <c r="K22" s="38" t="str">
        <f t="shared" si="1"/>
        <v xml:space="preserve"> </v>
      </c>
      <c r="L22" s="36"/>
      <c r="M22" s="33" t="str">
        <f>IF($A22&lt;&gt;" ",IF(Input!$B$11&gt;$A21*12,IF(Input!$B$11&gt;=$A22*12,12,Input!$B$11-$A21*12),0)," ")</f>
        <v xml:space="preserve"> </v>
      </c>
      <c r="N22" s="37"/>
      <c r="O22" s="33">
        <f>IF(Input!$B$12=0,0,IF($A22&lt;&gt;" ",IF(Input!$B$10&gt;$A21*12,IF(Input!$B$10&gt;=$A22*12,12-M22,Input!$B$12-SUM(O$5:O21)),0),""))</f>
        <v>0</v>
      </c>
      <c r="P22" s="38" t="str">
        <f t="shared" si="2"/>
        <v xml:space="preserve"> </v>
      </c>
    </row>
    <row r="23" spans="1:16" x14ac:dyDescent="0.25">
      <c r="A23" s="33" t="str">
        <f>IF(A22=" "," ",IF(Input!$B$10&gt;=A22*12+1,A22+1," "))</f>
        <v xml:space="preserve"> </v>
      </c>
      <c r="B23" s="35"/>
      <c r="C23" s="33" t="str">
        <f>IF($A23&lt;&gt;" ",IF(Input!$B$11&gt;$A22*12,IF(Input!$B$11&gt;=$A23*12,12,Input!$B$11-$A22*12),0)," ")</f>
        <v xml:space="preserve"> </v>
      </c>
      <c r="D23" s="35"/>
      <c r="E23" s="33">
        <f>IF(Input!$B$12=0,0,IF($A23&lt;&gt;" ",IF(Input!$B$10&gt;$A22*12,IF(Input!$B$10&gt;=$A23*12,12-C23,Input!$B$12-SUM(E$5:E22)),0),""))</f>
        <v>0</v>
      </c>
      <c r="F23" s="38" t="str">
        <f t="shared" si="0"/>
        <v xml:space="preserve"> </v>
      </c>
      <c r="G23" s="36"/>
      <c r="H23" s="33" t="str">
        <f>IF($A23&lt;&gt;" ",IF(Input!$B$11&gt;$A22*12,IF(Input!$B$11&gt;=$A23*12,12,Input!$B$11-$A22*12),0)," ")</f>
        <v xml:space="preserve"> </v>
      </c>
      <c r="I23" s="36"/>
      <c r="J23" s="33">
        <f>IF(Input!$B$12=0,0,IF($A23&lt;&gt;" ",IF(Input!$B$10&gt;$A22*12,IF(Input!$B$10&gt;=$A23*12,12-H23,Input!$B$12-SUM(J$5:J22)),0),""))</f>
        <v>0</v>
      </c>
      <c r="K23" s="38" t="str">
        <f t="shared" si="1"/>
        <v xml:space="preserve"> </v>
      </c>
      <c r="L23" s="36"/>
      <c r="M23" s="33" t="str">
        <f>IF($A23&lt;&gt;" ",IF(Input!$B$11&gt;$A22*12,IF(Input!$B$11&gt;=$A23*12,12,Input!$B$11-$A22*12),0)," ")</f>
        <v xml:space="preserve"> </v>
      </c>
      <c r="N23" s="37"/>
      <c r="O23" s="33">
        <f>IF(Input!$B$12=0,0,IF($A23&lt;&gt;" ",IF(Input!$B$10&gt;$A22*12,IF(Input!$B$10&gt;=$A23*12,12-M23,Input!$B$12-SUM(O$5:O22)),0),""))</f>
        <v>0</v>
      </c>
      <c r="P23" s="38" t="str">
        <f t="shared" si="2"/>
        <v xml:space="preserve"> </v>
      </c>
    </row>
    <row r="24" spans="1:16" x14ac:dyDescent="0.25">
      <c r="A24" s="33" t="str">
        <f>IF(A23=" "," ",IF(Input!$B$10&gt;=A23*12+1,A23+1," "))</f>
        <v xml:space="preserve"> </v>
      </c>
      <c r="B24" s="35"/>
      <c r="C24" s="33" t="str">
        <f>IF($A24&lt;&gt;" ",IF(Input!$B$11&gt;$A23*12,IF(Input!$B$11&gt;=$A24*12,12,Input!$B$11-$A23*12),0)," ")</f>
        <v xml:space="preserve"> </v>
      </c>
      <c r="D24" s="35"/>
      <c r="E24" s="33">
        <f>IF(Input!$B$12=0,0,IF($A24&lt;&gt;" ",IF(Input!$B$10&gt;$A23*12,IF(Input!$B$10&gt;=$A24*12,12-C24,Input!$B$12-SUM(E$5:E23)),0),""))</f>
        <v>0</v>
      </c>
      <c r="F24" s="38" t="str">
        <f t="shared" si="0"/>
        <v xml:space="preserve"> </v>
      </c>
      <c r="G24" s="36"/>
      <c r="H24" s="33" t="str">
        <f>IF($A24&lt;&gt;" ",IF(Input!$B$11&gt;$A23*12,IF(Input!$B$11&gt;=$A24*12,12,Input!$B$11-$A23*12),0)," ")</f>
        <v xml:space="preserve"> </v>
      </c>
      <c r="I24" s="36"/>
      <c r="J24" s="33">
        <f>IF(Input!$B$12=0,0,IF($A24&lt;&gt;" ",IF(Input!$B$10&gt;$A23*12,IF(Input!$B$10&gt;=$A24*12,12-H24,Input!$B$12-SUM(J$5:J23)),0),""))</f>
        <v>0</v>
      </c>
      <c r="K24" s="38" t="str">
        <f t="shared" si="1"/>
        <v xml:space="preserve"> </v>
      </c>
      <c r="L24" s="36"/>
      <c r="M24" s="33" t="str">
        <f>IF($A24&lt;&gt;" ",IF(Input!$B$11&gt;$A23*12,IF(Input!$B$11&gt;=$A24*12,12,Input!$B$11-$A23*12),0)," ")</f>
        <v xml:space="preserve"> </v>
      </c>
      <c r="N24" s="37"/>
      <c r="O24" s="33">
        <f>IF(Input!$B$12=0,0,IF($A24&lt;&gt;" ",IF(Input!$B$10&gt;$A23*12,IF(Input!$B$10&gt;=$A24*12,12-M24,Input!$B$12-SUM(O$5:O23)),0),""))</f>
        <v>0</v>
      </c>
      <c r="P24" s="38" t="str">
        <f t="shared" si="2"/>
        <v xml:space="preserve"> </v>
      </c>
    </row>
    <row r="25" spans="1:16" x14ac:dyDescent="0.25">
      <c r="A25" s="33" t="str">
        <f>IF(A24=" "," ",IF(Input!$B$10&gt;=A24*12+1,A24+1," "))</f>
        <v xml:space="preserve"> </v>
      </c>
      <c r="B25" s="35"/>
      <c r="C25" s="33" t="str">
        <f>IF($A25&lt;&gt;" ",IF(Input!$B$11&gt;$A24*12,IF(Input!$B$11&gt;=$A25*12,12,Input!$B$11-$A24*12),0)," ")</f>
        <v xml:space="preserve"> </v>
      </c>
      <c r="D25" s="35"/>
      <c r="E25" s="33">
        <f>IF(Input!$B$12=0,0,IF($A25&lt;&gt;" ",IF(Input!$B$10&gt;$A24*12,IF(Input!$B$10&gt;=$A25*12,12-C25,Input!$B$12-SUM(E$5:E24)),0),""))</f>
        <v>0</v>
      </c>
      <c r="F25" s="38" t="str">
        <f t="shared" si="0"/>
        <v xml:space="preserve"> </v>
      </c>
      <c r="G25" s="36"/>
      <c r="H25" s="33" t="str">
        <f>IF($A25&lt;&gt;" ",IF(Input!$B$11&gt;$A24*12,IF(Input!$B$11&gt;=$A25*12,12,Input!$B$11-$A24*12),0)," ")</f>
        <v xml:space="preserve"> </v>
      </c>
      <c r="I25" s="36"/>
      <c r="J25" s="33">
        <f>IF(Input!$B$12=0,0,IF($A25&lt;&gt;" ",IF(Input!$B$10&gt;$A24*12,IF(Input!$B$10&gt;=$A25*12,12-H25,Input!$B$12-SUM(J$5:J24)),0),""))</f>
        <v>0</v>
      </c>
      <c r="K25" s="38" t="str">
        <f t="shared" si="1"/>
        <v xml:space="preserve"> </v>
      </c>
      <c r="L25" s="36"/>
      <c r="M25" s="33" t="str">
        <f>IF($A25&lt;&gt;" ",IF(Input!$B$11&gt;$A24*12,IF(Input!$B$11&gt;=$A25*12,12,Input!$B$11-$A24*12),0)," ")</f>
        <v xml:space="preserve"> </v>
      </c>
      <c r="N25" s="37"/>
      <c r="O25" s="33">
        <f>IF(Input!$B$12=0,0,IF($A25&lt;&gt;" ",IF(Input!$B$10&gt;$A24*12,IF(Input!$B$10&gt;=$A25*12,12-M25,Input!$B$12-SUM(O$5:O24)),0),""))</f>
        <v>0</v>
      </c>
      <c r="P25" s="38" t="str">
        <f t="shared" si="2"/>
        <v xml:space="preserve"> </v>
      </c>
    </row>
    <row r="26" spans="1:16" x14ac:dyDescent="0.25">
      <c r="A26" s="33" t="str">
        <f>IF(A25=" "," ",IF(Input!$B$10&gt;=A25*12+1,A25+1," "))</f>
        <v xml:space="preserve"> </v>
      </c>
      <c r="B26" s="35"/>
      <c r="C26" s="33" t="str">
        <f>IF($A26&lt;&gt;" ",IF(Input!$B$11&gt;$A25*12,IF(Input!$B$11&gt;=$A26*12,12,Input!$B$11-$A25*12),0)," ")</f>
        <v xml:space="preserve"> </v>
      </c>
      <c r="D26" s="35"/>
      <c r="E26" s="33">
        <f>IF(Input!$B$12=0,0,IF($A26&lt;&gt;" ",IF(Input!$B$10&gt;$A25*12,IF(Input!$B$10&gt;=$A26*12,12-C26,Input!$B$12-SUM(E$5:E25)),0),""))</f>
        <v>0</v>
      </c>
      <c r="F26" s="38" t="str">
        <f t="shared" si="0"/>
        <v xml:space="preserve"> </v>
      </c>
      <c r="G26" s="36"/>
      <c r="H26" s="33" t="str">
        <f>IF($A26&lt;&gt;" ",IF(Input!$B$11&gt;$A25*12,IF(Input!$B$11&gt;=$A26*12,12,Input!$B$11-$A25*12),0)," ")</f>
        <v xml:space="preserve"> </v>
      </c>
      <c r="I26" s="36"/>
      <c r="J26" s="33">
        <f>IF(Input!$B$12=0,0,IF($A26&lt;&gt;" ",IF(Input!$B$10&gt;$A25*12,IF(Input!$B$10&gt;=$A26*12,12-H26,Input!$B$12-SUM(J$5:J25)),0),""))</f>
        <v>0</v>
      </c>
      <c r="K26" s="38" t="str">
        <f t="shared" si="1"/>
        <v xml:space="preserve"> </v>
      </c>
      <c r="L26" s="36"/>
      <c r="M26" s="33" t="str">
        <f>IF($A26&lt;&gt;" ",IF(Input!$B$11&gt;$A25*12,IF(Input!$B$11&gt;=$A26*12,12,Input!$B$11-$A25*12),0)," ")</f>
        <v xml:space="preserve"> </v>
      </c>
      <c r="N26" s="37"/>
      <c r="O26" s="33">
        <f>IF(Input!$B$12=0,0,IF($A26&lt;&gt;" ",IF(Input!$B$10&gt;$A25*12,IF(Input!$B$10&gt;=$A26*12,12-M26,Input!$B$12-SUM(O$5:O25)),0),""))</f>
        <v>0</v>
      </c>
      <c r="P26" s="38" t="str">
        <f t="shared" si="2"/>
        <v xml:space="preserve"> </v>
      </c>
    </row>
    <row r="27" spans="1:16" x14ac:dyDescent="0.25">
      <c r="A27" s="33" t="str">
        <f>IF(A26=" "," ",IF(Input!$B$10&gt;=A26*12+1,A26+1," "))</f>
        <v xml:space="preserve"> </v>
      </c>
      <c r="B27" s="35"/>
      <c r="C27" s="33" t="str">
        <f>IF($A27&lt;&gt;" ",IF(Input!$B$11&gt;$A26*12,IF(Input!$B$11&gt;=$A27*12,12,Input!$B$11-$A26*12),0)," ")</f>
        <v xml:space="preserve"> </v>
      </c>
      <c r="D27" s="35"/>
      <c r="E27" s="33">
        <f>IF(Input!$B$12=0,0,IF($A27&lt;&gt;" ",IF(Input!$B$10&gt;$A26*12,IF(Input!$B$10&gt;=$A27*12,12-C27,Input!$B$12-SUM(E$5:E26)),0),""))</f>
        <v>0</v>
      </c>
      <c r="F27" s="38" t="str">
        <f t="shared" si="0"/>
        <v xml:space="preserve"> </v>
      </c>
      <c r="G27" s="36"/>
      <c r="H27" s="33" t="str">
        <f>IF($A27&lt;&gt;" ",IF(Input!$B$11&gt;$A26*12,IF(Input!$B$11&gt;=$A27*12,12,Input!$B$11-$A26*12),0)," ")</f>
        <v xml:space="preserve"> </v>
      </c>
      <c r="I27" s="36"/>
      <c r="J27" s="33">
        <f>IF(Input!$B$12=0,0,IF($A27&lt;&gt;" ",IF(Input!$B$10&gt;$A26*12,IF(Input!$B$10&gt;=$A27*12,12-H27,Input!$B$12-SUM(J$5:J26)),0),""))</f>
        <v>0</v>
      </c>
      <c r="K27" s="38" t="str">
        <f t="shared" si="1"/>
        <v xml:space="preserve"> </v>
      </c>
      <c r="L27" s="36"/>
      <c r="M27" s="33" t="str">
        <f>IF($A27&lt;&gt;" ",IF(Input!$B$11&gt;$A26*12,IF(Input!$B$11&gt;=$A27*12,12,Input!$B$11-$A26*12),0)," ")</f>
        <v xml:space="preserve"> </v>
      </c>
      <c r="N27" s="37"/>
      <c r="O27" s="33">
        <f>IF(Input!$B$12=0,0,IF($A27&lt;&gt;" ",IF(Input!$B$10&gt;$A26*12,IF(Input!$B$10&gt;=$A27*12,12-M27,Input!$B$12-SUM(O$5:O26)),0),""))</f>
        <v>0</v>
      </c>
      <c r="P27" s="38" t="str">
        <f t="shared" si="2"/>
        <v xml:space="preserve"> </v>
      </c>
    </row>
    <row r="28" spans="1:16" x14ac:dyDescent="0.25">
      <c r="A28" s="33" t="str">
        <f>IF(A27=" "," ",IF(Input!$B$10&gt;=A27*12+1,A27+1," "))</f>
        <v xml:space="preserve"> </v>
      </c>
      <c r="B28" s="35"/>
      <c r="C28" s="33" t="str">
        <f>IF($A28&lt;&gt;" ",IF(Input!$B$11&gt;$A27*12,IF(Input!$B$11&gt;=$A28*12,12,Input!$B$11-$A27*12),0)," ")</f>
        <v xml:space="preserve"> </v>
      </c>
      <c r="D28" s="35"/>
      <c r="E28" s="33">
        <f>IF(Input!$B$12=0,0,IF($A28&lt;&gt;" ",IF(Input!$B$10&gt;$A27*12,IF(Input!$B$10&gt;=$A28*12,12-C28,Input!$B$12-SUM(E$5:E27)),0),""))</f>
        <v>0</v>
      </c>
      <c r="F28" s="38" t="str">
        <f t="shared" si="0"/>
        <v xml:space="preserve"> </v>
      </c>
      <c r="G28" s="36"/>
      <c r="H28" s="33" t="str">
        <f>IF($A28&lt;&gt;" ",IF(Input!$B$11&gt;$A27*12,IF(Input!$B$11&gt;=$A28*12,12,Input!$B$11-$A27*12),0)," ")</f>
        <v xml:space="preserve"> </v>
      </c>
      <c r="I28" s="36"/>
      <c r="J28" s="33">
        <f>IF(Input!$B$12=0,0,IF($A28&lt;&gt;" ",IF(Input!$B$10&gt;$A27*12,IF(Input!$B$10&gt;=$A28*12,12-H28,Input!$B$12-SUM(J$5:J27)),0),""))</f>
        <v>0</v>
      </c>
      <c r="K28" s="38" t="str">
        <f t="shared" si="1"/>
        <v xml:space="preserve"> </v>
      </c>
      <c r="L28" s="36"/>
      <c r="M28" s="33" t="str">
        <f>IF($A28&lt;&gt;" ",IF(Input!$B$11&gt;$A27*12,IF(Input!$B$11&gt;=$A28*12,12,Input!$B$11-$A27*12),0)," ")</f>
        <v xml:space="preserve"> </v>
      </c>
      <c r="N28" s="37"/>
      <c r="O28" s="33">
        <f>IF(Input!$B$12=0,0,IF($A28&lt;&gt;" ",IF(Input!$B$10&gt;$A27*12,IF(Input!$B$10&gt;=$A28*12,12-M28,Input!$B$12-SUM(O$5:O27)),0),""))</f>
        <v>0</v>
      </c>
      <c r="P28" s="38" t="str">
        <f t="shared" si="2"/>
        <v xml:space="preserve"> </v>
      </c>
    </row>
    <row r="29" spans="1:16" x14ac:dyDescent="0.25">
      <c r="A29" s="33" t="str">
        <f>IF(A28=" "," ",IF(Input!$B$10&gt;=A28*12+1,A28+1," "))</f>
        <v xml:space="preserve"> </v>
      </c>
      <c r="B29" s="35"/>
      <c r="C29" s="33" t="str">
        <f>IF($A29&lt;&gt;" ",IF(Input!$B$11&gt;$A28*12,IF(Input!$B$11&gt;=$A29*12,12,Input!$B$11-$A28*12),0)," ")</f>
        <v xml:space="preserve"> </v>
      </c>
      <c r="D29" s="35"/>
      <c r="E29" s="33">
        <f>IF(Input!$B$12=0,0,IF($A29&lt;&gt;" ",IF(Input!$B$10&gt;$A28*12,IF(Input!$B$10&gt;=$A29*12,12-C29,Input!$B$12-SUM(E$5:E28)),0),""))</f>
        <v>0</v>
      </c>
      <c r="F29" s="38" t="str">
        <f t="shared" si="0"/>
        <v xml:space="preserve"> </v>
      </c>
      <c r="G29" s="36"/>
      <c r="H29" s="33" t="str">
        <f>IF($A29&lt;&gt;" ",IF(Input!$B$11&gt;$A28*12,IF(Input!$B$11&gt;=$A29*12,12,Input!$B$11-$A28*12),0)," ")</f>
        <v xml:space="preserve"> </v>
      </c>
      <c r="I29" s="36"/>
      <c r="J29" s="33">
        <f>IF(Input!$B$12=0,0,IF($A29&lt;&gt;" ",IF(Input!$B$10&gt;$A28*12,IF(Input!$B$10&gt;=$A29*12,12-H29,Input!$B$12-SUM(J$5:J28)),0),""))</f>
        <v>0</v>
      </c>
      <c r="K29" s="38" t="str">
        <f t="shared" si="1"/>
        <v xml:space="preserve"> </v>
      </c>
      <c r="L29" s="36"/>
      <c r="M29" s="33" t="str">
        <f>IF($A29&lt;&gt;" ",IF(Input!$B$11&gt;$A28*12,IF(Input!$B$11&gt;=$A29*12,12,Input!$B$11-$A28*12),0)," ")</f>
        <v xml:space="preserve"> </v>
      </c>
      <c r="N29" s="37"/>
      <c r="O29" s="33">
        <f>IF(Input!$B$12=0,0,IF($A29&lt;&gt;" ",IF(Input!$B$10&gt;$A28*12,IF(Input!$B$10&gt;=$A29*12,12-M29,Input!$B$12-SUM(O$5:O28)),0),""))</f>
        <v>0</v>
      </c>
      <c r="P29" s="38" t="str">
        <f t="shared" si="2"/>
        <v xml:space="preserve"> </v>
      </c>
    </row>
    <row r="30" spans="1:16" x14ac:dyDescent="0.25">
      <c r="A30" s="33" t="str">
        <f>IF(A29=" "," ",IF(Input!$B$10&gt;=A29*12+1,A29+1," "))</f>
        <v xml:space="preserve"> </v>
      </c>
      <c r="B30" s="35"/>
      <c r="C30" s="33" t="str">
        <f>IF($A30&lt;&gt;" ",IF(Input!$B$11&gt;$A29*12,IF(Input!$B$11&gt;=$A30*12,12,Input!$B$11-$A29*12),0)," ")</f>
        <v xml:space="preserve"> </v>
      </c>
      <c r="D30" s="35"/>
      <c r="E30" s="33">
        <f>IF(Input!$B$12=0,0,IF($A30&lt;&gt;" ",IF(Input!$B$10&gt;$A29*12,IF(Input!$B$10&gt;=$A30*12,12-C30,Input!$B$12-SUM(E$5:E29)),0),""))</f>
        <v>0</v>
      </c>
      <c r="F30" s="38" t="str">
        <f t="shared" si="0"/>
        <v xml:space="preserve"> </v>
      </c>
      <c r="G30" s="36"/>
      <c r="H30" s="33" t="str">
        <f>IF($A30&lt;&gt;" ",IF(Input!$B$11&gt;$A29*12,IF(Input!$B$11&gt;=$A30*12,12,Input!$B$11-$A29*12),0)," ")</f>
        <v xml:space="preserve"> </v>
      </c>
      <c r="I30" s="36"/>
      <c r="J30" s="33">
        <f>IF(Input!$B$12=0,0,IF($A30&lt;&gt;" ",IF(Input!$B$10&gt;$A29*12,IF(Input!$B$10&gt;=$A30*12,12-H30,Input!$B$12-SUM(J$5:J29)),0),""))</f>
        <v>0</v>
      </c>
      <c r="K30" s="38" t="str">
        <f t="shared" si="1"/>
        <v xml:space="preserve"> </v>
      </c>
      <c r="L30" s="36"/>
      <c r="M30" s="33" t="str">
        <f>IF($A30&lt;&gt;" ",IF(Input!$B$11&gt;$A29*12,IF(Input!$B$11&gt;=$A30*12,12,Input!$B$11-$A29*12),0)," ")</f>
        <v xml:space="preserve"> </v>
      </c>
      <c r="N30" s="37"/>
      <c r="O30" s="33">
        <f>IF(Input!$B$12=0,0,IF($A30&lt;&gt;" ",IF(Input!$B$10&gt;$A29*12,IF(Input!$B$10&gt;=$A30*12,12-M30,Input!$B$12-SUM(O$5:O29)),0),""))</f>
        <v>0</v>
      </c>
      <c r="P30" s="38" t="str">
        <f t="shared" si="2"/>
        <v xml:space="preserve"> </v>
      </c>
    </row>
    <row r="31" spans="1:16" x14ac:dyDescent="0.25">
      <c r="A31" s="33" t="str">
        <f>IF(A30=" "," ",IF(Input!$B$10&gt;=A30*12+1,A30+1," "))</f>
        <v xml:space="preserve"> </v>
      </c>
      <c r="B31" s="35"/>
      <c r="C31" s="33" t="str">
        <f>IF($A31&lt;&gt;" ",IF(Input!$B$11&gt;$A30*12,IF(Input!$B$11&gt;=$A31*12,12,Input!$B$11-$A30*12),0)," ")</f>
        <v xml:space="preserve"> </v>
      </c>
      <c r="D31" s="35"/>
      <c r="E31" s="33">
        <f>IF(Input!$B$12=0,0,IF($A31&lt;&gt;" ",IF(Input!$B$10&gt;$A30*12,IF(Input!$B$10&gt;=$A31*12,12-C31,Input!$B$12-SUM(E$5:E30)),0),""))</f>
        <v>0</v>
      </c>
      <c r="F31" s="38" t="str">
        <f t="shared" si="0"/>
        <v xml:space="preserve"> </v>
      </c>
      <c r="G31" s="36"/>
      <c r="H31" s="33" t="str">
        <f>IF($A31&lt;&gt;" ",IF(Input!$B$11&gt;$A30*12,IF(Input!$B$11&gt;=$A31*12,12,Input!$B$11-$A30*12),0)," ")</f>
        <v xml:space="preserve"> </v>
      </c>
      <c r="I31" s="36"/>
      <c r="J31" s="33">
        <f>IF(Input!$B$12=0,0,IF($A31&lt;&gt;" ",IF(Input!$B$10&gt;$A30*12,IF(Input!$B$10&gt;=$A31*12,12-H31,Input!$B$12-SUM(J$5:J30)),0),""))</f>
        <v>0</v>
      </c>
      <c r="K31" s="38" t="str">
        <f t="shared" si="1"/>
        <v xml:space="preserve"> </v>
      </c>
      <c r="L31" s="36"/>
      <c r="M31" s="33" t="str">
        <f>IF($A31&lt;&gt;" ",IF(Input!$B$11&gt;$A30*12,IF(Input!$B$11&gt;=$A31*12,12,Input!$B$11-$A30*12),0)," ")</f>
        <v xml:space="preserve"> </v>
      </c>
      <c r="N31" s="37"/>
      <c r="O31" s="33">
        <f>IF(Input!$B$12=0,0,IF($A31&lt;&gt;" ",IF(Input!$B$10&gt;$A30*12,IF(Input!$B$10&gt;=$A31*12,12-M31,Input!$B$12-SUM(O$5:O30)),0),""))</f>
        <v>0</v>
      </c>
      <c r="P31" s="38" t="str">
        <f t="shared" si="2"/>
        <v xml:space="preserve"> </v>
      </c>
    </row>
    <row r="32" spans="1:16" x14ac:dyDescent="0.25">
      <c r="A32" s="33" t="str">
        <f>IF(A31=" "," ",IF(Input!$B$10&gt;=A31*12+1,A31+1," "))</f>
        <v xml:space="preserve"> </v>
      </c>
      <c r="B32" s="35"/>
      <c r="C32" s="33" t="str">
        <f>IF($A32&lt;&gt;" ",IF(Input!$B$11&gt;$A31*12,IF(Input!$B$11&gt;=$A32*12,12,Input!$B$11-$A31*12),0)," ")</f>
        <v xml:space="preserve"> </v>
      </c>
      <c r="D32" s="35"/>
      <c r="E32" s="33">
        <f>IF(Input!$B$12=0,0,IF($A32&lt;&gt;" ",IF(Input!$B$10&gt;$A31*12,IF(Input!$B$10&gt;=$A32*12,12-C32,Input!$B$12-SUM(E$5:E31)),0),""))</f>
        <v>0</v>
      </c>
      <c r="F32" s="38" t="str">
        <f t="shared" si="0"/>
        <v xml:space="preserve"> </v>
      </c>
      <c r="G32" s="36"/>
      <c r="H32" s="33" t="str">
        <f>IF($A32&lt;&gt;" ",IF(Input!$B$11&gt;$A31*12,IF(Input!$B$11&gt;=$A32*12,12,Input!$B$11-$A31*12),0)," ")</f>
        <v xml:space="preserve"> </v>
      </c>
      <c r="I32" s="36"/>
      <c r="J32" s="33">
        <f>IF(Input!$B$12=0,0,IF($A32&lt;&gt;" ",IF(Input!$B$10&gt;$A31*12,IF(Input!$B$10&gt;=$A32*12,12-H32,Input!$B$12-SUM(J$5:J31)),0),""))</f>
        <v>0</v>
      </c>
      <c r="K32" s="38" t="str">
        <f t="shared" si="1"/>
        <v xml:space="preserve"> </v>
      </c>
      <c r="L32" s="36"/>
      <c r="M32" s="33" t="str">
        <f>IF($A32&lt;&gt;" ",IF(Input!$B$11&gt;$A31*12,IF(Input!$B$11&gt;=$A32*12,12,Input!$B$11-$A31*12),0)," ")</f>
        <v xml:space="preserve"> </v>
      </c>
      <c r="N32" s="37"/>
      <c r="O32" s="33">
        <f>IF(Input!$B$12=0,0,IF($A32&lt;&gt;" ",IF(Input!$B$10&gt;$A31*12,IF(Input!$B$10&gt;=$A32*12,12-M32,Input!$B$12-SUM(O$5:O31)),0),""))</f>
        <v>0</v>
      </c>
      <c r="P32" s="38" t="str">
        <f t="shared" si="2"/>
        <v xml:space="preserve"> </v>
      </c>
    </row>
    <row r="33" spans="1:16" x14ac:dyDescent="0.25">
      <c r="A33" s="33" t="str">
        <f>IF(A32=" "," ",IF(Input!$B$10&gt;=A32*12+1,A32+1," "))</f>
        <v xml:space="preserve"> </v>
      </c>
      <c r="B33" s="35"/>
      <c r="C33" s="33" t="str">
        <f>IF($A33&lt;&gt;" ",IF(Input!$B$11&gt;$A32*12,IF(Input!$B$11&gt;=$A33*12,12,Input!$B$11-$A32*12),0)," ")</f>
        <v xml:space="preserve"> </v>
      </c>
      <c r="D33" s="35"/>
      <c r="E33" s="33">
        <f>IF(Input!$B$12=0,0,IF($A33&lt;&gt;" ",IF(Input!$B$10&gt;$A32*12,IF(Input!$B$10&gt;=$A33*12,12-C33,Input!$B$12-SUM(E$5:E32)),0),""))</f>
        <v>0</v>
      </c>
      <c r="F33" s="38" t="str">
        <f t="shared" si="0"/>
        <v xml:space="preserve"> </v>
      </c>
      <c r="G33" s="36"/>
      <c r="H33" s="33" t="str">
        <f>IF($A33&lt;&gt;" ",IF(Input!$B$11&gt;$A32*12,IF(Input!$B$11&gt;=$A33*12,12,Input!$B$11-$A32*12),0)," ")</f>
        <v xml:space="preserve"> </v>
      </c>
      <c r="I33" s="36"/>
      <c r="J33" s="33">
        <f>IF(Input!$B$12=0,0,IF($A33&lt;&gt;" ",IF(Input!$B$10&gt;$A32*12,IF(Input!$B$10&gt;=$A33*12,12-H33,Input!$B$12-SUM(J$5:J32)),0),""))</f>
        <v>0</v>
      </c>
      <c r="K33" s="38" t="str">
        <f t="shared" si="1"/>
        <v xml:space="preserve"> </v>
      </c>
      <c r="L33" s="36"/>
      <c r="M33" s="33" t="str">
        <f>IF($A33&lt;&gt;" ",IF(Input!$B$11&gt;$A32*12,IF(Input!$B$11&gt;=$A33*12,12,Input!$B$11-$A32*12),0)," ")</f>
        <v xml:space="preserve"> </v>
      </c>
      <c r="N33" s="37"/>
      <c r="O33" s="33">
        <f>IF(Input!$B$12=0,0,IF($A33&lt;&gt;" ",IF(Input!$B$10&gt;$A32*12,IF(Input!$B$10&gt;=$A33*12,12-M33,Input!$B$12-SUM(O$5:O32)),0),""))</f>
        <v>0</v>
      </c>
      <c r="P33" s="38" t="str">
        <f t="shared" si="2"/>
        <v xml:space="preserve"> </v>
      </c>
    </row>
    <row r="34" spans="1:16" x14ac:dyDescent="0.25">
      <c r="A34" s="33" t="str">
        <f>IF(A33=" "," ",IF(Input!$B$10&gt;=A33*12+1,A33+1," "))</f>
        <v xml:space="preserve"> </v>
      </c>
      <c r="B34" s="35"/>
      <c r="C34" s="33" t="str">
        <f>IF($A34&lt;&gt;" ",IF(Input!$B$11&gt;$A33*12,IF(Input!$B$11&gt;=$A34*12,12,Input!$B$11-$A33*12),0)," ")</f>
        <v xml:space="preserve"> </v>
      </c>
      <c r="D34" s="35"/>
      <c r="E34" s="33">
        <f>IF(Input!$B$12=0,0,IF($A34&lt;&gt;" ",IF(Input!$B$10&gt;$A33*12,IF(Input!$B$10&gt;=$A34*12,12-C34,Input!$B$12-SUM(E$5:E33)),0),""))</f>
        <v>0</v>
      </c>
      <c r="F34" s="38" t="str">
        <f t="shared" si="0"/>
        <v xml:space="preserve"> </v>
      </c>
      <c r="G34" s="36"/>
      <c r="H34" s="33" t="str">
        <f>IF($A34&lt;&gt;" ",IF(Input!$B$11&gt;$A33*12,IF(Input!$B$11&gt;=$A34*12,12,Input!$B$11-$A33*12),0)," ")</f>
        <v xml:space="preserve"> </v>
      </c>
      <c r="I34" s="36"/>
      <c r="J34" s="33">
        <f>IF(Input!$B$12=0,0,IF($A34&lt;&gt;" ",IF(Input!$B$10&gt;$A33*12,IF(Input!$B$10&gt;=$A34*12,12-H34,Input!$B$12-SUM(J$5:J33)),0),""))</f>
        <v>0</v>
      </c>
      <c r="K34" s="38" t="str">
        <f t="shared" si="1"/>
        <v xml:space="preserve"> </v>
      </c>
      <c r="L34" s="36"/>
      <c r="M34" s="33" t="str">
        <f>IF($A34&lt;&gt;" ",IF(Input!$B$11&gt;$A33*12,IF(Input!$B$11&gt;=$A34*12,12,Input!$B$11-$A33*12),0)," ")</f>
        <v xml:space="preserve"> </v>
      </c>
      <c r="N34" s="37"/>
      <c r="O34" s="33">
        <f>IF(Input!$B$12=0,0,IF($A34&lt;&gt;" ",IF(Input!$B$10&gt;$A33*12,IF(Input!$B$10&gt;=$A34*12,12-M34,Input!$B$12-SUM(O$5:O33)),0),""))</f>
        <v>0</v>
      </c>
      <c r="P34" s="38" t="str">
        <f t="shared" si="2"/>
        <v xml:space="preserve"> </v>
      </c>
    </row>
    <row r="35" spans="1:16" x14ac:dyDescent="0.25">
      <c r="A35" s="33" t="str">
        <f>IF(A34=" "," ",IF(Input!$B$10&gt;=A34*12+1,A34+1," "))</f>
        <v xml:space="preserve"> </v>
      </c>
      <c r="B35" s="35"/>
      <c r="C35" s="33" t="str">
        <f>IF($A35&lt;&gt;" ",IF(Input!$B$11&gt;$A34*12,IF(Input!$B$11&gt;=$A35*12,12,Input!$B$11-$A34*12),0)," ")</f>
        <v xml:space="preserve"> </v>
      </c>
      <c r="D35" s="35"/>
      <c r="E35" s="33">
        <f>IF(Input!$B$12=0,0,IF($A35&lt;&gt;" ",IF(Input!$B$10&gt;$A34*12,IF(Input!$B$10&gt;=$A35*12,12-C35,Input!$B$12-SUM(E$5:E34)),0),""))</f>
        <v>0</v>
      </c>
      <c r="F35" s="38" t="str">
        <f t="shared" si="0"/>
        <v xml:space="preserve"> </v>
      </c>
      <c r="G35" s="36"/>
      <c r="H35" s="33" t="str">
        <f>IF($A35&lt;&gt;" ",IF(Input!$B$11&gt;$A34*12,IF(Input!$B$11&gt;=$A35*12,12,Input!$B$11-$A34*12),0)," ")</f>
        <v xml:space="preserve"> </v>
      </c>
      <c r="I35" s="36"/>
      <c r="J35" s="33">
        <f>IF(Input!$B$12=0,0,IF($A35&lt;&gt;" ",IF(Input!$B$10&gt;$A34*12,IF(Input!$B$10&gt;=$A35*12,12-H35,Input!$B$12-SUM(J$5:J34)),0),""))</f>
        <v>0</v>
      </c>
      <c r="K35" s="38" t="str">
        <f t="shared" si="1"/>
        <v xml:space="preserve"> </v>
      </c>
      <c r="L35" s="36"/>
      <c r="M35" s="33" t="str">
        <f>IF($A35&lt;&gt;" ",IF(Input!$B$11&gt;$A34*12,IF(Input!$B$11&gt;=$A35*12,12,Input!$B$11-$A34*12),0)," ")</f>
        <v xml:space="preserve"> </v>
      </c>
      <c r="N35" s="37"/>
      <c r="O35" s="33">
        <f>IF(Input!$B$12=0,0,IF($A35&lt;&gt;" ",IF(Input!$B$10&gt;$A34*12,IF(Input!$B$10&gt;=$A35*12,12-M35,Input!$B$12-SUM(O$5:O34)),0),""))</f>
        <v>0</v>
      </c>
      <c r="P35" s="38" t="str">
        <f t="shared" si="2"/>
        <v xml:space="preserve"> </v>
      </c>
    </row>
    <row r="36" spans="1:16" x14ac:dyDescent="0.25">
      <c r="A36" s="33" t="str">
        <f>IF(A35=" "," ",IF(Input!$B$10&gt;=A35*12+1,A35+1," "))</f>
        <v xml:space="preserve"> </v>
      </c>
      <c r="B36" s="35"/>
      <c r="C36" s="33" t="str">
        <f>IF($A36&lt;&gt;" ",IF(Input!$B$11&gt;$A35*12,IF(Input!$B$11&gt;=$A36*12,12,Input!$B$11-$A35*12),0)," ")</f>
        <v xml:space="preserve"> </v>
      </c>
      <c r="D36" s="35"/>
      <c r="E36" s="33">
        <f>IF(Input!$B$12=0,0,IF($A36&lt;&gt;" ",IF(Input!$B$10&gt;$A35*12,IF(Input!$B$10&gt;=$A36*12,12-C36,Input!$B$12-SUM(E$5:E35)),0),""))</f>
        <v>0</v>
      </c>
      <c r="F36" s="38" t="str">
        <f t="shared" si="0"/>
        <v xml:space="preserve"> </v>
      </c>
      <c r="G36" s="36"/>
      <c r="H36" s="33" t="str">
        <f>IF($A36&lt;&gt;" ",IF(Input!$B$11&gt;$A35*12,IF(Input!$B$11&gt;=$A36*12,12,Input!$B$11-$A35*12),0)," ")</f>
        <v xml:space="preserve"> </v>
      </c>
      <c r="I36" s="36"/>
      <c r="J36" s="33">
        <f>IF(Input!$B$12=0,0,IF($A36&lt;&gt;" ",IF(Input!$B$10&gt;$A35*12,IF(Input!$B$10&gt;=$A36*12,12-H36,Input!$B$12-SUM(J$5:J35)),0),""))</f>
        <v>0</v>
      </c>
      <c r="K36" s="38" t="str">
        <f t="shared" si="1"/>
        <v xml:space="preserve"> </v>
      </c>
      <c r="L36" s="36"/>
      <c r="M36" s="33" t="str">
        <f>IF($A36&lt;&gt;" ",IF(Input!$B$11&gt;$A35*12,IF(Input!$B$11&gt;=$A36*12,12,Input!$B$11-$A35*12),0)," ")</f>
        <v xml:space="preserve"> </v>
      </c>
      <c r="N36" s="37"/>
      <c r="O36" s="33">
        <f>IF(Input!$B$12=0,0,IF($A36&lt;&gt;" ",IF(Input!$B$10&gt;$A35*12,IF(Input!$B$10&gt;=$A36*12,12-M36,Input!$B$12-SUM(O$5:O35)),0),""))</f>
        <v>0</v>
      </c>
      <c r="P36" s="38" t="str">
        <f t="shared" si="2"/>
        <v xml:space="preserve"> </v>
      </c>
    </row>
    <row r="37" spans="1:16" x14ac:dyDescent="0.25">
      <c r="A37" s="33" t="str">
        <f>IF(A36=" "," ",IF(Input!$B$10&gt;=A36*12+1,A36+1," "))</f>
        <v xml:space="preserve"> </v>
      </c>
      <c r="B37" s="35"/>
      <c r="C37" s="33" t="str">
        <f>IF($A37&lt;&gt;" ",IF(Input!$B$11&gt;$A36*12,IF(Input!$B$11&gt;=$A37*12,12,Input!$B$11-$A36*12),0)," ")</f>
        <v xml:space="preserve"> </v>
      </c>
      <c r="D37" s="35"/>
      <c r="E37" s="33">
        <f>IF(Input!$B$12=0,0,IF($A37&lt;&gt;" ",IF(Input!$B$10&gt;$A36*12,IF(Input!$B$10&gt;=$A37*12,12-C37,Input!$B$12-SUM(E$5:E36)),0),""))</f>
        <v>0</v>
      </c>
      <c r="F37" s="38" t="str">
        <f t="shared" si="0"/>
        <v xml:space="preserve"> </v>
      </c>
      <c r="G37" s="36"/>
      <c r="H37" s="33" t="str">
        <f>IF($A37&lt;&gt;" ",IF(Input!$B$11&gt;$A36*12,IF(Input!$B$11&gt;=$A37*12,12,Input!$B$11-$A36*12),0)," ")</f>
        <v xml:space="preserve"> </v>
      </c>
      <c r="I37" s="36"/>
      <c r="J37" s="33">
        <f>IF(Input!$B$12=0,0,IF($A37&lt;&gt;" ",IF(Input!$B$10&gt;$A36*12,IF(Input!$B$10&gt;=$A37*12,12-H37,Input!$B$12-SUM(J$5:J36)),0),""))</f>
        <v>0</v>
      </c>
      <c r="K37" s="38" t="str">
        <f t="shared" si="1"/>
        <v xml:space="preserve"> </v>
      </c>
      <c r="L37" s="36"/>
      <c r="M37" s="33" t="str">
        <f>IF($A37&lt;&gt;" ",IF(Input!$B$11&gt;$A36*12,IF(Input!$B$11&gt;=$A37*12,12,Input!$B$11-$A36*12),0)," ")</f>
        <v xml:space="preserve"> </v>
      </c>
      <c r="N37" s="37"/>
      <c r="O37" s="33">
        <f>IF(Input!$B$12=0,0,IF($A37&lt;&gt;" ",IF(Input!$B$10&gt;$A36*12,IF(Input!$B$10&gt;=$A37*12,12-M37,Input!$B$12-SUM(O$5:O36)),0),""))</f>
        <v>0</v>
      </c>
      <c r="P37" s="38" t="str">
        <f t="shared" si="2"/>
        <v xml:space="preserve"> </v>
      </c>
    </row>
    <row r="38" spans="1:16" x14ac:dyDescent="0.25">
      <c r="A38" s="33" t="str">
        <f>IF(A37=" "," ",IF(Input!$B$10&gt;=A37*12+1,A37+1," "))</f>
        <v xml:space="preserve"> </v>
      </c>
      <c r="B38" s="35"/>
      <c r="C38" s="33" t="str">
        <f>IF($A38&lt;&gt;" ",IF(Input!$B$11&gt;$A37*12,IF(Input!$B$11&gt;=$A38*12,12,Input!$B$11-$A37*12),0)," ")</f>
        <v xml:space="preserve"> </v>
      </c>
      <c r="D38" s="35"/>
      <c r="E38" s="33">
        <f>IF(Input!$B$12=0,0,IF($A38&lt;&gt;" ",IF(Input!$B$10&gt;$A37*12,IF(Input!$B$10&gt;=$A38*12,12-C38,Input!$B$12-SUM(E$5:E37)),0),""))</f>
        <v>0</v>
      </c>
      <c r="F38" s="38" t="str">
        <f t="shared" si="0"/>
        <v xml:space="preserve"> </v>
      </c>
      <c r="G38" s="36"/>
      <c r="H38" s="33" t="str">
        <f>IF($A38&lt;&gt;" ",IF(Input!$B$11&gt;$A37*12,IF(Input!$B$11&gt;=$A38*12,12,Input!$B$11-$A37*12),0)," ")</f>
        <v xml:space="preserve"> </v>
      </c>
      <c r="I38" s="36"/>
      <c r="J38" s="33">
        <f>IF(Input!$B$12=0,0,IF($A38&lt;&gt;" ",IF(Input!$B$10&gt;$A37*12,IF(Input!$B$10&gt;=$A38*12,12-H38,Input!$B$12-SUM(J$5:J37)),0),""))</f>
        <v>0</v>
      </c>
      <c r="K38" s="38" t="str">
        <f t="shared" si="1"/>
        <v xml:space="preserve"> </v>
      </c>
      <c r="L38" s="36"/>
      <c r="M38" s="33" t="str">
        <f>IF($A38&lt;&gt;" ",IF(Input!$B$11&gt;$A37*12,IF(Input!$B$11&gt;=$A38*12,12,Input!$B$11-$A37*12),0)," ")</f>
        <v xml:space="preserve"> </v>
      </c>
      <c r="N38" s="37"/>
      <c r="O38" s="33">
        <f>IF(Input!$B$12=0,0,IF($A38&lt;&gt;" ",IF(Input!$B$10&gt;$A37*12,IF(Input!$B$10&gt;=$A38*12,12-M38,Input!$B$12-SUM(O$5:O37)),0),""))</f>
        <v>0</v>
      </c>
      <c r="P38" s="38" t="str">
        <f t="shared" si="2"/>
        <v xml:space="preserve"> </v>
      </c>
    </row>
    <row r="39" spans="1:16" x14ac:dyDescent="0.25">
      <c r="A39" s="33" t="str">
        <f>IF(A38=" "," ",IF(Input!$B$10&gt;=A38*12+1,A38+1," "))</f>
        <v xml:space="preserve"> </v>
      </c>
      <c r="B39" s="35"/>
      <c r="C39" s="33" t="str">
        <f>IF($A39&lt;&gt;" ",IF(Input!$B$11&gt;$A38*12,IF(Input!$B$11&gt;=$A39*12,12,Input!$B$11-$A38*12),0)," ")</f>
        <v xml:space="preserve"> </v>
      </c>
      <c r="D39" s="35"/>
      <c r="E39" s="33">
        <f>IF(Input!$B$12=0,0,IF($A39&lt;&gt;" ",IF(Input!$B$10&gt;$A38*12,IF(Input!$B$10&gt;=$A39*12,12-C39,Input!$B$12-SUM(E$5:E38)),0),""))</f>
        <v>0</v>
      </c>
      <c r="F39" s="38" t="str">
        <f t="shared" si="0"/>
        <v xml:space="preserve"> </v>
      </c>
      <c r="G39" s="36"/>
      <c r="H39" s="33" t="str">
        <f>IF($A39&lt;&gt;" ",IF(Input!$B$11&gt;$A38*12,IF(Input!$B$11&gt;=$A39*12,12,Input!$B$11-$A38*12),0)," ")</f>
        <v xml:space="preserve"> </v>
      </c>
      <c r="I39" s="36"/>
      <c r="J39" s="33">
        <f>IF(Input!$B$12=0,0,IF($A39&lt;&gt;" ",IF(Input!$B$10&gt;$A38*12,IF(Input!$B$10&gt;=$A39*12,12-H39,Input!$B$12-SUM(J$5:J38)),0),""))</f>
        <v>0</v>
      </c>
      <c r="K39" s="38" t="str">
        <f t="shared" si="1"/>
        <v xml:space="preserve"> </v>
      </c>
      <c r="L39" s="36"/>
      <c r="M39" s="33" t="str">
        <f>IF($A39&lt;&gt;" ",IF(Input!$B$11&gt;$A38*12,IF(Input!$B$11&gt;=$A39*12,12,Input!$B$11-$A38*12),0)," ")</f>
        <v xml:space="preserve"> </v>
      </c>
      <c r="N39" s="37"/>
      <c r="O39" s="33">
        <f>IF(Input!$B$12=0,0,IF($A39&lt;&gt;" ",IF(Input!$B$10&gt;$A38*12,IF(Input!$B$10&gt;=$A39*12,12-M39,Input!$B$12-SUM(O$5:O38)),0),""))</f>
        <v>0</v>
      </c>
      <c r="P39" s="38" t="str">
        <f t="shared" si="2"/>
        <v xml:space="preserve"> </v>
      </c>
    </row>
    <row r="40" spans="1:16" x14ac:dyDescent="0.25">
      <c r="A40" s="33" t="str">
        <f>IF(A39=" "," ",IF(Input!$B$10&gt;=A39*12+1,A39+1," "))</f>
        <v xml:space="preserve"> </v>
      </c>
      <c r="B40" s="35"/>
      <c r="C40" s="33" t="str">
        <f>IF($A40&lt;&gt;" ",IF(Input!$B$11&gt;$A39*12,IF(Input!$B$11&gt;=$A40*12,12,Input!$B$11-$A39*12),0)," ")</f>
        <v xml:space="preserve"> </v>
      </c>
      <c r="D40" s="35"/>
      <c r="E40" s="33">
        <f>IF(Input!$B$12=0,0,IF($A40&lt;&gt;" ",IF(Input!$B$10&gt;$A39*12,IF(Input!$B$10&gt;=$A40*12,12-C40,Input!$B$12-SUM(E$5:E39)),0),""))</f>
        <v>0</v>
      </c>
      <c r="F40" s="38" t="str">
        <f t="shared" si="0"/>
        <v xml:space="preserve"> </v>
      </c>
      <c r="G40" s="36"/>
      <c r="H40" s="33" t="str">
        <f>IF($A40&lt;&gt;" ",IF(Input!$B$11&gt;$A39*12,IF(Input!$B$11&gt;=$A40*12,12,Input!$B$11-$A39*12),0)," ")</f>
        <v xml:space="preserve"> </v>
      </c>
      <c r="I40" s="36"/>
      <c r="J40" s="33">
        <f>IF(Input!$B$12=0,0,IF($A40&lt;&gt;" ",IF(Input!$B$10&gt;$A39*12,IF(Input!$B$10&gt;=$A40*12,12-H40,Input!$B$12-SUM(J$5:J39)),0),""))</f>
        <v>0</v>
      </c>
      <c r="K40" s="38" t="str">
        <f t="shared" si="1"/>
        <v xml:space="preserve"> </v>
      </c>
      <c r="L40" s="36"/>
      <c r="M40" s="33" t="str">
        <f>IF($A40&lt;&gt;" ",IF(Input!$B$11&gt;$A39*12,IF(Input!$B$11&gt;=$A40*12,12,Input!$B$11-$A39*12),0)," ")</f>
        <v xml:space="preserve"> </v>
      </c>
      <c r="N40" s="37"/>
      <c r="O40" s="33">
        <f>IF(Input!$B$12=0,0,IF($A40&lt;&gt;" ",IF(Input!$B$10&gt;$A39*12,IF(Input!$B$10&gt;=$A40*12,12-M40,Input!$B$12-SUM(O$5:O39)),0),""))</f>
        <v>0</v>
      </c>
      <c r="P40" s="38" t="str">
        <f t="shared" si="2"/>
        <v xml:space="preserve"> </v>
      </c>
    </row>
    <row r="41" spans="1:16" x14ac:dyDescent="0.25">
      <c r="A41" s="33" t="str">
        <f>IF(A40=" "," ",IF(Input!$B$10&gt;=A40*12+1,A40+1," "))</f>
        <v xml:space="preserve"> </v>
      </c>
      <c r="B41" s="35"/>
      <c r="C41" s="33" t="str">
        <f>IF($A41&lt;&gt;" ",IF(Input!$B$11&gt;$A40*12,IF(Input!$B$11&gt;=$A41*12,12,Input!$B$11-$A40*12),0)," ")</f>
        <v xml:space="preserve"> </v>
      </c>
      <c r="D41" s="35"/>
      <c r="E41" s="33">
        <f>IF(Input!$B$12=0,0,IF($A41&lt;&gt;" ",IF(Input!$B$10&gt;$A40*12,IF(Input!$B$10&gt;=$A41*12,12-C41,Input!$B$12-SUM(E$5:E40)),0),""))</f>
        <v>0</v>
      </c>
      <c r="F41" s="38" t="str">
        <f t="shared" si="0"/>
        <v xml:space="preserve"> </v>
      </c>
      <c r="G41" s="36"/>
      <c r="H41" s="33" t="str">
        <f>IF($A41&lt;&gt;" ",IF(Input!$B$11&gt;$A40*12,IF(Input!$B$11&gt;=$A41*12,12,Input!$B$11-$A40*12),0)," ")</f>
        <v xml:space="preserve"> </v>
      </c>
      <c r="I41" s="36"/>
      <c r="J41" s="33">
        <f>IF(Input!$B$12=0,0,IF($A41&lt;&gt;" ",IF(Input!$B$10&gt;$A40*12,IF(Input!$B$10&gt;=$A41*12,12-H41,Input!$B$12-SUM(J$5:J40)),0),""))</f>
        <v>0</v>
      </c>
      <c r="K41" s="38" t="str">
        <f t="shared" si="1"/>
        <v xml:space="preserve"> </v>
      </c>
      <c r="L41" s="36"/>
      <c r="M41" s="33" t="str">
        <f>IF($A41&lt;&gt;" ",IF(Input!$B$11&gt;$A40*12,IF(Input!$B$11&gt;=$A41*12,12,Input!$B$11-$A40*12),0)," ")</f>
        <v xml:space="preserve"> </v>
      </c>
      <c r="N41" s="37"/>
      <c r="O41" s="33">
        <f>IF(Input!$B$12=0,0,IF($A41&lt;&gt;" ",IF(Input!$B$10&gt;$A40*12,IF(Input!$B$10&gt;=$A41*12,12-M41,Input!$B$12-SUM(O$5:O40)),0),""))</f>
        <v>0</v>
      </c>
      <c r="P41" s="38" t="str">
        <f t="shared" si="2"/>
        <v xml:space="preserve"> </v>
      </c>
    </row>
    <row r="42" spans="1:16" x14ac:dyDescent="0.25">
      <c r="A42" s="33" t="str">
        <f>IF(A41=" "," ",IF(Input!$B$10&gt;=A41*12+1,A41+1," "))</f>
        <v xml:space="preserve"> </v>
      </c>
      <c r="B42" s="35"/>
      <c r="C42" s="33" t="str">
        <f>IF($A42&lt;&gt;" ",IF(Input!$B$11&gt;$A41*12,IF(Input!$B$11&gt;=$A42*12,12,Input!$B$11-$A41*12),0)," ")</f>
        <v xml:space="preserve"> </v>
      </c>
      <c r="D42" s="35"/>
      <c r="E42" s="33">
        <f>IF(Input!$B$12=0,0,IF($A42&lt;&gt;" ",IF(Input!$B$10&gt;$A41*12,IF(Input!$B$10&gt;=$A42*12,12-C42,Input!$B$12-SUM(E$5:E41)),0),""))</f>
        <v>0</v>
      </c>
      <c r="F42" s="38" t="str">
        <f t="shared" si="0"/>
        <v xml:space="preserve"> </v>
      </c>
      <c r="G42" s="36"/>
      <c r="H42" s="33" t="str">
        <f>IF($A42&lt;&gt;" ",IF(Input!$B$11&gt;$A41*12,IF(Input!$B$11&gt;=$A42*12,12,Input!$B$11-$A41*12),0)," ")</f>
        <v xml:space="preserve"> </v>
      </c>
      <c r="I42" s="36"/>
      <c r="J42" s="33">
        <f>IF(Input!$B$12=0,0,IF($A42&lt;&gt;" ",IF(Input!$B$10&gt;$A41*12,IF(Input!$B$10&gt;=$A42*12,12-H42,Input!$B$12-SUM(J$5:J41)),0),""))</f>
        <v>0</v>
      </c>
      <c r="K42" s="38" t="str">
        <f t="shared" si="1"/>
        <v xml:space="preserve"> </v>
      </c>
      <c r="L42" s="36"/>
      <c r="M42" s="33" t="str">
        <f>IF($A42&lt;&gt;" ",IF(Input!$B$11&gt;$A41*12,IF(Input!$B$11&gt;=$A42*12,12,Input!$B$11-$A41*12),0)," ")</f>
        <v xml:space="preserve"> </v>
      </c>
      <c r="N42" s="37"/>
      <c r="O42" s="33">
        <f>IF(Input!$B$12=0,0,IF($A42&lt;&gt;" ",IF(Input!$B$10&gt;$A41*12,IF(Input!$B$10&gt;=$A42*12,12-M42,Input!$B$12-SUM(O$5:O41)),0),""))</f>
        <v>0</v>
      </c>
      <c r="P42" s="38" t="str">
        <f t="shared" si="2"/>
        <v xml:space="preserve"> </v>
      </c>
    </row>
    <row r="43" spans="1:16" x14ac:dyDescent="0.25">
      <c r="A43" s="33" t="str">
        <f>IF(A42=" "," ",IF(Input!$B$10&gt;=A42*12+1,A42+1," "))</f>
        <v xml:space="preserve"> </v>
      </c>
      <c r="B43" s="35"/>
      <c r="C43" s="33" t="str">
        <f>IF($A43&lt;&gt;" ",IF(Input!$B$11&gt;$A42*12,IF(Input!$B$11&gt;=$A43*12,12,Input!$B$11-$A42*12),0)," ")</f>
        <v xml:space="preserve"> </v>
      </c>
      <c r="D43" s="35"/>
      <c r="E43" s="33">
        <f>IF(Input!$B$12=0,0,IF($A43&lt;&gt;" ",IF(Input!$B$10&gt;$A42*12,IF(Input!$B$10&gt;=$A43*12,12-C43,Input!$B$12-SUM(E$5:E42)),0),""))</f>
        <v>0</v>
      </c>
      <c r="F43" s="38" t="str">
        <f t="shared" si="0"/>
        <v xml:space="preserve"> </v>
      </c>
      <c r="G43" s="36"/>
      <c r="H43" s="33" t="str">
        <f>IF($A43&lt;&gt;" ",IF(Input!$B$11&gt;$A42*12,IF(Input!$B$11&gt;=$A43*12,12,Input!$B$11-$A42*12),0)," ")</f>
        <v xml:space="preserve"> </v>
      </c>
      <c r="I43" s="36"/>
      <c r="J43" s="33">
        <f>IF(Input!$B$12=0,0,IF($A43&lt;&gt;" ",IF(Input!$B$10&gt;$A42*12,IF(Input!$B$10&gt;=$A43*12,12-H43,Input!$B$12-SUM(J$5:J42)),0),""))</f>
        <v>0</v>
      </c>
      <c r="K43" s="38" t="str">
        <f t="shared" si="1"/>
        <v xml:space="preserve"> </v>
      </c>
      <c r="L43" s="36"/>
      <c r="M43" s="33" t="str">
        <f>IF($A43&lt;&gt;" ",IF(Input!$B$11&gt;$A42*12,IF(Input!$B$11&gt;=$A43*12,12,Input!$B$11-$A42*12),0)," ")</f>
        <v xml:space="preserve"> </v>
      </c>
      <c r="N43" s="37"/>
      <c r="O43" s="33">
        <f>IF(Input!$B$12=0,0,IF($A43&lt;&gt;" ",IF(Input!$B$10&gt;$A42*12,IF(Input!$B$10&gt;=$A43*12,12-M43,Input!$B$12-SUM(O$5:O42)),0),""))</f>
        <v>0</v>
      </c>
      <c r="P43" s="38" t="str">
        <f t="shared" si="2"/>
        <v xml:space="preserve"> </v>
      </c>
    </row>
    <row r="44" spans="1:16" x14ac:dyDescent="0.25">
      <c r="A44" s="33" t="str">
        <f>IF(A43=" "," ",IF(Input!$B$10&gt;=A43*12+1,A43+1," "))</f>
        <v xml:space="preserve"> </v>
      </c>
      <c r="B44" s="35"/>
      <c r="C44" s="33" t="str">
        <f>IF($A44&lt;&gt;" ",IF(Input!$B$11&gt;$A43*12,IF(Input!$B$11&gt;=$A44*12,12,Input!$B$11-$A43*12),0)," ")</f>
        <v xml:space="preserve"> </v>
      </c>
      <c r="D44" s="35"/>
      <c r="E44" s="33">
        <f>IF(Input!$B$12=0,0,IF($A44&lt;&gt;" ",IF(Input!$B$10&gt;$A43*12,IF(Input!$B$10&gt;=$A44*12,12-C44,Input!$B$12-SUM(E$5:E43)),0),""))</f>
        <v>0</v>
      </c>
      <c r="F44" s="38" t="str">
        <f t="shared" si="0"/>
        <v xml:space="preserve"> </v>
      </c>
      <c r="G44" s="36"/>
      <c r="H44" s="33" t="str">
        <f>IF($A44&lt;&gt;" ",IF(Input!$B$11&gt;$A43*12,IF(Input!$B$11&gt;=$A44*12,12,Input!$B$11-$A43*12),0)," ")</f>
        <v xml:space="preserve"> </v>
      </c>
      <c r="I44" s="36"/>
      <c r="J44" s="33">
        <f>IF(Input!$B$12=0,0,IF($A44&lt;&gt;" ",IF(Input!$B$10&gt;$A43*12,IF(Input!$B$10&gt;=$A44*12,12-H44,Input!$B$12-SUM(J$5:J43)),0),""))</f>
        <v>0</v>
      </c>
      <c r="K44" s="38" t="str">
        <f t="shared" si="1"/>
        <v xml:space="preserve"> </v>
      </c>
      <c r="L44" s="36"/>
      <c r="M44" s="33" t="str">
        <f>IF($A44&lt;&gt;" ",IF(Input!$B$11&gt;$A43*12,IF(Input!$B$11&gt;=$A44*12,12,Input!$B$11-$A43*12),0)," ")</f>
        <v xml:space="preserve"> </v>
      </c>
      <c r="N44" s="37"/>
      <c r="O44" s="33">
        <f>IF(Input!$B$12=0,0,IF($A44&lt;&gt;" ",IF(Input!$B$10&gt;$A43*12,IF(Input!$B$10&gt;=$A44*12,12-M44,Input!$B$12-SUM(O$5:O43)),0),""))</f>
        <v>0</v>
      </c>
      <c r="P44" s="38" t="str">
        <f t="shared" si="2"/>
        <v xml:space="preserve"> </v>
      </c>
    </row>
  </sheetData>
  <customSheetViews>
    <customSheetView guid="{C5911901-EFDD-46D8-BB1D-E72FFF3D291E}" scale="90" fitToPage="1" showRuler="0">
      <selection activeCell="B19" sqref="B19"/>
      <pageMargins left="0.19" right="0.21" top="0.52" bottom="0.14000000000000001" header="0.5" footer="0.19"/>
      <pageSetup scale="85" orientation="landscape" r:id="rId1"/>
      <headerFooter alignWithMargins="0"/>
    </customSheetView>
  </customSheetViews>
  <mergeCells count="2">
    <mergeCell ref="A2:L2"/>
    <mergeCell ref="A1:L1"/>
  </mergeCells>
  <phoneticPr fontId="0" type="noConversion"/>
  <pageMargins left="0.19" right="0.21" top="0.52" bottom="0.14000000000000001" header="0.5" footer="0.19"/>
  <pageSetup scale="85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zoomScale="90" workbookViewId="0">
      <selection activeCell="B5" sqref="B5"/>
    </sheetView>
  </sheetViews>
  <sheetFormatPr defaultColWidth="9.1796875" defaultRowHeight="12.5" x14ac:dyDescent="0.25"/>
  <cols>
    <col min="1" max="1" width="9.1796875" style="23"/>
    <col min="2" max="2" width="9.1796875" style="21"/>
    <col min="3" max="6" width="9.1796875" style="23"/>
    <col min="7" max="7" width="10.7265625" style="23" bestFit="1" customWidth="1"/>
    <col min="8" max="8" width="9.1796875" style="23"/>
    <col min="9" max="9" width="13.26953125" style="34" bestFit="1" customWidth="1"/>
    <col min="10" max="10" width="13.26953125" style="23" bestFit="1" customWidth="1"/>
    <col min="11" max="15" width="9.1796875" style="23"/>
    <col min="16" max="16" width="9.7265625" style="23" customWidth="1"/>
    <col min="17" max="17" width="13.7265625" style="23" customWidth="1"/>
    <col min="18" max="16384" width="9.1796875" style="23"/>
  </cols>
  <sheetData>
    <row r="1" spans="1:10" ht="13" x14ac:dyDescent="0.3">
      <c r="A1" s="70" t="s">
        <v>77</v>
      </c>
      <c r="B1" s="70"/>
      <c r="C1" s="70"/>
      <c r="D1" s="70"/>
      <c r="E1" s="70"/>
      <c r="F1" s="70"/>
      <c r="G1" s="70"/>
      <c r="H1" s="70"/>
      <c r="I1" s="70"/>
    </row>
    <row r="2" spans="1:10" ht="13" x14ac:dyDescent="0.3">
      <c r="A2" s="70" t="s">
        <v>78</v>
      </c>
      <c r="B2" s="70"/>
      <c r="C2" s="70"/>
      <c r="D2" s="70"/>
      <c r="E2" s="70"/>
      <c r="F2" s="70"/>
      <c r="G2" s="70"/>
      <c r="H2" s="70"/>
      <c r="I2" s="70"/>
    </row>
    <row r="3" spans="1:10" ht="13" x14ac:dyDescent="0.3">
      <c r="A3" s="32"/>
      <c r="B3" s="28" t="s">
        <v>7</v>
      </c>
      <c r="C3" s="28" t="s">
        <v>80</v>
      </c>
      <c r="D3" s="28" t="s">
        <v>47</v>
      </c>
      <c r="E3" s="28" t="s">
        <v>46</v>
      </c>
      <c r="F3" s="28" t="s">
        <v>118</v>
      </c>
      <c r="G3" s="28" t="s">
        <v>62</v>
      </c>
      <c r="H3" s="28" t="s">
        <v>63</v>
      </c>
      <c r="I3" s="31" t="s">
        <v>82</v>
      </c>
      <c r="J3" s="28" t="s">
        <v>89</v>
      </c>
    </row>
    <row r="4" spans="1:10" ht="13" x14ac:dyDescent="0.3">
      <c r="A4" s="30" t="s">
        <v>43</v>
      </c>
      <c r="B4" s="28" t="s">
        <v>79</v>
      </c>
      <c r="C4" s="28" t="s">
        <v>81</v>
      </c>
      <c r="D4" s="28" t="s">
        <v>81</v>
      </c>
      <c r="E4" s="28" t="s">
        <v>81</v>
      </c>
      <c r="F4" s="28" t="s">
        <v>81</v>
      </c>
      <c r="G4" s="28" t="s">
        <v>81</v>
      </c>
      <c r="H4" s="28" t="s">
        <v>81</v>
      </c>
      <c r="I4" s="31" t="s">
        <v>83</v>
      </c>
      <c r="J4" s="28" t="s">
        <v>90</v>
      </c>
    </row>
    <row r="5" spans="1:10" x14ac:dyDescent="0.25">
      <c r="A5" s="33">
        <v>1</v>
      </c>
      <c r="B5" s="39"/>
      <c r="C5" s="39"/>
      <c r="D5" s="39"/>
      <c r="E5" s="39"/>
      <c r="F5" s="39"/>
      <c r="G5" s="39"/>
      <c r="H5" s="39"/>
      <c r="I5" s="34">
        <f>IF(B5&gt;0,IF(C5="y",'PVA Calculation'!B6*Input!$B$15*B5/12,0),0)+IF(B5&gt;0,IF(D5="y",'PVA Calculation'!C6*Input!$B$15*B5/12,0),0)+IF(B5&gt;0,IF(E5="y",('PVA Calculation'!E6+'PVA Calculation'!F6)*Input!$B$15*B5/12,0),0)+IF(B5&gt;0,IF(F5="y",'PVA Calculation'!G6*Input!$B$15*B5/12,0),0)+IF(B5&gt;0,IF(G5="y",'PVA Calculation'!I6*Input!$B$15*B5/12,0),0)+IF(B5&gt;0,IF(H5="y",'PVA Calculation'!J6*Input!$B$15*B5/12,0),0)</f>
        <v>0</v>
      </c>
      <c r="J5" s="34">
        <f>IF(B5&gt;0,IF(C5="y",'PVA Calculation'!B6*Input!$B$15*B5/12,0),0)</f>
        <v>0</v>
      </c>
    </row>
    <row r="6" spans="1:10" x14ac:dyDescent="0.25">
      <c r="A6" s="33" t="str">
        <f>IF(A5=" "," ",IF(Input!$B$10&gt;=A5*12+1,A5+1," "))</f>
        <v xml:space="preserve"> </v>
      </c>
      <c r="B6" s="39"/>
      <c r="C6" s="39"/>
      <c r="D6" s="39"/>
      <c r="E6" s="39"/>
      <c r="F6" s="39"/>
      <c r="G6" s="39"/>
      <c r="H6" s="39"/>
      <c r="I6" s="34">
        <f>IF(B6&gt;0,IF(C6="y",'PVA Calculation'!B7*Input!$B$15*B6/12,0),0)+IF(B6&gt;0,IF(D6="y",'PVA Calculation'!C7*Input!$B$15*B6/12,0),0)+IF(B6&gt;0,IF(E6="y",('PVA Calculation'!E7+'PVA Calculation'!F7)*Input!$B$15*B6/12,0),0)+IF(B6&gt;0,IF(F6="y",'PVA Calculation'!G7*Input!$B$15*B6/12,0),0)+IF(B6&gt;0,IF(G6="y",'PVA Calculation'!I7*Input!$B$15*B6/12,0),0)+IF(B6&gt;0,IF(H6="y",'PVA Calculation'!J7*Input!$B$15*B6/12,0),0)</f>
        <v>0</v>
      </c>
      <c r="J6" s="34">
        <f>IF(B6&gt;0,IF(C6="y",'PVA Calculation'!B7*Input!$B$15*B6/12,0),0)</f>
        <v>0</v>
      </c>
    </row>
    <row r="7" spans="1:10" x14ac:dyDescent="0.25">
      <c r="A7" s="33" t="str">
        <f>IF(A6=" "," ",IF(Input!$B$10&gt;=A6*12+1,A6+1," "))</f>
        <v xml:space="preserve"> </v>
      </c>
      <c r="B7" s="39"/>
      <c r="C7" s="39"/>
      <c r="D7" s="39"/>
      <c r="E7" s="39"/>
      <c r="F7" s="39"/>
      <c r="G7" s="39"/>
      <c r="H7" s="39"/>
      <c r="I7" s="34">
        <f>IF(B7&gt;0,IF(C7="y",'PVA Calculation'!B8*Input!$B$15*B7/12,0),0)+IF(B7&gt;0,IF(D7="y",'PVA Calculation'!C8*Input!$B$15*B7/12,0),0)+IF(B7&gt;0,IF(E7="y",('PVA Calculation'!E8+'PVA Calculation'!F8)*Input!$B$15*B7/12,0),0)+IF(B7&gt;0,IF(F7="y",'PVA Calculation'!G8*Input!$B$15*B7/12,0),0)+IF(B7&gt;0,IF(G7="y",'PVA Calculation'!I8*Input!$B$15*B7/12,0),0)+IF(B7&gt;0,IF(H7="y",'PVA Calculation'!J8*Input!$B$15*B7/12,0),0)</f>
        <v>0</v>
      </c>
      <c r="J7" s="34">
        <f>IF(B7&gt;0,IF(C7="y",'PVA Calculation'!B8*Input!$B$15*B7/12,0),0)</f>
        <v>0</v>
      </c>
    </row>
    <row r="8" spans="1:10" x14ac:dyDescent="0.25">
      <c r="A8" s="33" t="str">
        <f>IF(A7=" "," ",IF(Input!$B$10&gt;=A7*12+1,A7+1," "))</f>
        <v xml:space="preserve"> </v>
      </c>
      <c r="B8" s="39"/>
      <c r="C8" s="39"/>
      <c r="D8" s="39"/>
      <c r="E8" s="39"/>
      <c r="F8" s="39"/>
      <c r="G8" s="39"/>
      <c r="H8" s="39"/>
      <c r="I8" s="34">
        <f>IF(B8&gt;0,IF(C8="y",'PVA Calculation'!B9*Input!$B$15*B8/12,0),0)+IF(B8&gt;0,IF(D8="y",'PVA Calculation'!C9*Input!$B$15*B8/12,0),0)+IF(B8&gt;0,IF(E8="y",('PVA Calculation'!E9+'PVA Calculation'!F9)*Input!$B$15*B8/12,0),0)+IF(B8&gt;0,IF(F8="y",'PVA Calculation'!G9*Input!$B$15*B8/12,0),0)+IF(B8&gt;0,IF(G8="y",'PVA Calculation'!I9*Input!$B$15*B8/12,0),0)+IF(B8&gt;0,IF(H8="y",'PVA Calculation'!J9*Input!$B$15*B8/12,0),0)</f>
        <v>0</v>
      </c>
      <c r="J8" s="34">
        <f>IF(B8&gt;0,IF(C8="y",'PVA Calculation'!B9*Input!$B$15*B8/12,0),0)</f>
        <v>0</v>
      </c>
    </row>
    <row r="9" spans="1:10" x14ac:dyDescent="0.25">
      <c r="A9" s="33" t="str">
        <f>IF(A8=" "," ",IF(Input!$B$10&gt;=A8*12+1,A8+1," "))</f>
        <v xml:space="preserve"> </v>
      </c>
      <c r="B9" s="39"/>
      <c r="C9" s="39"/>
      <c r="D9" s="39"/>
      <c r="E9" s="39"/>
      <c r="F9" s="39"/>
      <c r="G9" s="39"/>
      <c r="H9" s="39"/>
      <c r="I9" s="34">
        <f>IF(B9&gt;0,IF(C9="y",'PVA Calculation'!B10*Input!$B$15*B9/12,0),0)+IF(B9&gt;0,IF(D9="y",'PVA Calculation'!C10*Input!$B$15*B9/12,0),0)+IF(B9&gt;0,IF(E9="y",('PVA Calculation'!E10+'PVA Calculation'!F10)*Input!$B$15*B9/12,0),0)+IF(B9&gt;0,IF(F9="y",'PVA Calculation'!G10*Input!$B$15*B9/12,0),0)+IF(B9&gt;0,IF(G9="y",'PVA Calculation'!I10*Input!$B$15*B9/12,0),0)+IF(B9&gt;0,IF(H9="y",'PVA Calculation'!J10*Input!$B$15*B9/12,0),0)</f>
        <v>0</v>
      </c>
      <c r="J9" s="34">
        <f>IF(B9&gt;0,IF(C9="y",'PVA Calculation'!B10*Input!$B$15*B9/12,0),0)</f>
        <v>0</v>
      </c>
    </row>
    <row r="10" spans="1:10" x14ac:dyDescent="0.25">
      <c r="A10" s="33" t="str">
        <f>IF(A9=" "," ",IF(Input!$B$10&gt;=A9*12+1,A9+1," "))</f>
        <v xml:space="preserve"> </v>
      </c>
      <c r="B10" s="39"/>
      <c r="C10" s="39"/>
      <c r="D10" s="40"/>
      <c r="E10" s="40"/>
      <c r="F10" s="39"/>
      <c r="G10" s="40"/>
      <c r="H10" s="40"/>
      <c r="I10" s="34">
        <f>IF(B10&gt;0,IF(C10="y",'PVA Calculation'!B11*Input!$B$15*B10/12,0),0)+IF(B10&gt;0,IF(D10="y",'PVA Calculation'!C11*Input!$B$15*B10/12,0),0)+IF(B10&gt;0,IF(E10="y",('PVA Calculation'!E11+'PVA Calculation'!F11)*Input!$B$15*B10/12,0),0)+IF(B10&gt;0,IF(F10="y",'PVA Calculation'!G11*Input!$B$15*B10/12,0),0)+IF(B10&gt;0,IF(G10="y",'PVA Calculation'!I11*Input!$B$15*B10/12,0),0)+IF(B10&gt;0,IF(H10="y",'PVA Calculation'!J11*Input!$B$15*B10/12,0),0)</f>
        <v>0</v>
      </c>
      <c r="J10" s="34">
        <f>IF(B10&gt;0,IF(C10="y",'PVA Calculation'!B11*Input!$B$15*B10/12,0),0)</f>
        <v>0</v>
      </c>
    </row>
    <row r="11" spans="1:10" x14ac:dyDescent="0.25">
      <c r="A11" s="33" t="str">
        <f>IF(A10=" "," ",IF(Input!$B$10&gt;=A10*12+1,A10+1," "))</f>
        <v xml:space="preserve"> </v>
      </c>
      <c r="B11" s="39"/>
      <c r="C11" s="39"/>
      <c r="D11" s="40"/>
      <c r="E11" s="40"/>
      <c r="F11" s="39"/>
      <c r="G11" s="40"/>
      <c r="H11" s="40"/>
      <c r="I11" s="34">
        <f>IF(B11&gt;0,IF(C11="y",'PVA Calculation'!B12*Input!$B$15*B11/12,0),0)+IF(B11&gt;0,IF(D11="y",'PVA Calculation'!C12*Input!$B$15*B11/12,0),0)+IF(B11&gt;0,IF(E11="y",('PVA Calculation'!E12+'PVA Calculation'!F12)*Input!$B$15*B11/12,0),0)+IF(B11&gt;0,IF(F11="y",'PVA Calculation'!G12*Input!$B$15*B11/12,0),0)+IF(B11&gt;0,IF(G11="y",'PVA Calculation'!I12*Input!$B$15*B11/12,0),0)+IF(B11&gt;0,IF(H11="y",'PVA Calculation'!J12*Input!$B$15*B11/12,0),0)</f>
        <v>0</v>
      </c>
      <c r="J11" s="34">
        <f>IF(B11&gt;0,IF(C11="y",'PVA Calculation'!B12*Input!$B$15*B11/12,0),0)</f>
        <v>0</v>
      </c>
    </row>
    <row r="12" spans="1:10" x14ac:dyDescent="0.25">
      <c r="A12" s="33" t="str">
        <f>IF(A11=" "," ",IF(Input!$B$10&gt;=A11*12+1,A11+1," "))</f>
        <v xml:space="preserve"> </v>
      </c>
      <c r="B12" s="39"/>
      <c r="C12" s="39"/>
      <c r="D12" s="40"/>
      <c r="E12" s="40"/>
      <c r="F12" s="39"/>
      <c r="G12" s="40"/>
      <c r="H12" s="40"/>
      <c r="I12" s="34">
        <f>IF(B12&gt;0,IF(C12="y",'PVA Calculation'!B13*Input!$B$15*B12/12,0),0)+IF(B12&gt;0,IF(D12="y",'PVA Calculation'!C13*Input!$B$15*B12/12,0),0)+IF(B12&gt;0,IF(E12="y",('PVA Calculation'!E13+'PVA Calculation'!F13)*Input!$B$15*B12/12,0),0)+IF(B12&gt;0,IF(F12="y",'PVA Calculation'!G13*Input!$B$15*B12/12,0),0)+IF(B12&gt;0,IF(G12="y",'PVA Calculation'!I13*Input!$B$15*B12/12,0),0)+IF(B12&gt;0,IF(H12="y",'PVA Calculation'!J13*Input!$B$15*B12/12,0),0)</f>
        <v>0</v>
      </c>
      <c r="J12" s="34">
        <f>IF(B12&gt;0,IF(C12="y",'PVA Calculation'!B13*Input!$B$15*B12/12,0),0)</f>
        <v>0</v>
      </c>
    </row>
    <row r="13" spans="1:10" x14ac:dyDescent="0.25">
      <c r="A13" s="33" t="str">
        <f>IF(A12=" "," ",IF(Input!$B$10&gt;=A12*12+1,A12+1," "))</f>
        <v xml:space="preserve"> </v>
      </c>
      <c r="B13" s="39"/>
      <c r="C13" s="40"/>
      <c r="D13" s="40"/>
      <c r="E13" s="40"/>
      <c r="F13" s="39"/>
      <c r="G13" s="40"/>
      <c r="H13" s="40"/>
      <c r="I13" s="34">
        <f>IF(B13&gt;0,IF(C13="y",'PVA Calculation'!B14*Input!$B$15*B13/12,0),0)+IF(B13&gt;0,IF(D13="y",'PVA Calculation'!C14*Input!$B$15*B13/12,0),0)+IF(B13&gt;0,IF(E13="y",('PVA Calculation'!E14+'PVA Calculation'!F14)*Input!$B$15*B13/12,0),0)+IF(B13&gt;0,IF(F13="y",'PVA Calculation'!G14*Input!$B$15*B13/12,0),0)+IF(B13&gt;0,IF(G13="y",'PVA Calculation'!I14*Input!$B$15*B13/12,0),0)+IF(B13&gt;0,IF(H13="y",'PVA Calculation'!J14*Input!$B$15*B13/12,0),0)</f>
        <v>0</v>
      </c>
      <c r="J13" s="34">
        <f>IF(B13&gt;0,IF(C13="y",'PVA Calculation'!B14*Input!$B$15*B13/12,0),0)</f>
        <v>0</v>
      </c>
    </row>
    <row r="14" spans="1:10" x14ac:dyDescent="0.25">
      <c r="A14" s="33" t="str">
        <f>IF(A13=" "," ",IF(Input!$B$10&gt;=A13*12+1,A13+1," "))</f>
        <v xml:space="preserve"> </v>
      </c>
      <c r="B14" s="39"/>
      <c r="C14" s="40"/>
      <c r="D14" s="40"/>
      <c r="E14" s="40"/>
      <c r="F14" s="39"/>
      <c r="G14" s="40"/>
      <c r="H14" s="40"/>
      <c r="I14" s="34">
        <f>IF(B14&gt;0,IF(C14="y",'PVA Calculation'!B15*Input!$B$15*B14/12,0),0)+IF(B14&gt;0,IF(D14="y",'PVA Calculation'!C15*Input!$B$15*B14/12,0),0)+IF(B14&gt;0,IF(E14="y",('PVA Calculation'!E15+'PVA Calculation'!F15)*Input!$B$15*B14/12,0),0)+IF(B14&gt;0,IF(F14="y",'PVA Calculation'!G15*Input!$B$15*B14/12,0),0)+IF(B14&gt;0,IF(G14="y",'PVA Calculation'!I15*Input!$B$15*B14/12,0),0)+IF(B14&gt;0,IF(H14="y",'PVA Calculation'!J15*Input!$B$15*B14/12,0),0)</f>
        <v>0</v>
      </c>
      <c r="J14" s="34">
        <f>IF(B14&gt;0,IF(C14="y",'PVA Calculation'!B15*Input!$B$15*B14/12,0),0)</f>
        <v>0</v>
      </c>
    </row>
    <row r="15" spans="1:10" x14ac:dyDescent="0.25">
      <c r="A15" s="33" t="str">
        <f>IF(A14=" "," ",IF(Input!$B$10&gt;=A14*12+1,A14+1," "))</f>
        <v xml:space="preserve"> </v>
      </c>
      <c r="B15" s="39"/>
      <c r="C15" s="40"/>
      <c r="D15" s="40"/>
      <c r="E15" s="40"/>
      <c r="F15" s="40"/>
      <c r="G15" s="40"/>
      <c r="H15" s="40"/>
      <c r="I15" s="34">
        <f>IF(B15&gt;0,IF(C15="y",'PVA Calculation'!B16*Input!$B$15*B15/12,0),0)+IF(B15&gt;0,IF(D15="y",'PVA Calculation'!C16*Input!$B$15*B15/12,0),0)+IF(B15&gt;0,IF(E15="y",('PVA Calculation'!E16+'PVA Calculation'!F16)*Input!$B$15*B15/12,0),0)+IF(B15&gt;0,IF(F15="y",'PVA Calculation'!G16*Input!$B$15*B15/12,0),0)+IF(B15&gt;0,IF(G15="y",'PVA Calculation'!I16*Input!$B$15*B15/12,0),0)+IF(B15&gt;0,IF(H15="y",'PVA Calculation'!J16*Input!$B$15*B15/12,0),0)</f>
        <v>0</v>
      </c>
      <c r="J15" s="34">
        <f>IF(B15&gt;0,IF(C15="y",'PVA Calculation'!B16*Input!$B$15*B15/12,0),0)</f>
        <v>0</v>
      </c>
    </row>
    <row r="16" spans="1:10" x14ac:dyDescent="0.25">
      <c r="A16" s="33" t="str">
        <f>IF(A15=" "," ",IF(Input!$B$10&gt;=A15*12+1,A15+1," "))</f>
        <v xml:space="preserve"> </v>
      </c>
      <c r="B16" s="39"/>
      <c r="C16" s="40"/>
      <c r="D16" s="40"/>
      <c r="E16" s="40"/>
      <c r="F16" s="40"/>
      <c r="G16" s="40"/>
      <c r="H16" s="40"/>
      <c r="I16" s="34">
        <f>IF(B16&gt;0,IF(C16="y",'PVA Calculation'!B17*Input!$B$15*B16/12,0),0)+IF(B16&gt;0,IF(D16="y",'PVA Calculation'!C17*Input!$B$15*B16/12,0),0)+IF(B16&gt;0,IF(E16="y",('PVA Calculation'!E17+'PVA Calculation'!F17)*Input!$B$15*B16/12,0),0)+IF(B16&gt;0,IF(F16="y",'PVA Calculation'!G17*Input!$B$15*B16/12,0),0)+IF(B16&gt;0,IF(G16="y",'PVA Calculation'!I17*Input!$B$15*B16/12,0),0)+IF(B16&gt;0,IF(H16="y",'PVA Calculation'!J17*Input!$B$15*B16/12,0),0)</f>
        <v>0</v>
      </c>
      <c r="J16" s="34">
        <f>IF(B16&gt;0,IF(C16="y",'PVA Calculation'!B17*Input!$B$15*B16/12,0),0)</f>
        <v>0</v>
      </c>
    </row>
    <row r="17" spans="1:10" x14ac:dyDescent="0.25">
      <c r="A17" s="33" t="str">
        <f>IF(A16=" "," ",IF(Input!$B$10&gt;=A16*12+1,A16+1," "))</f>
        <v xml:space="preserve"> </v>
      </c>
      <c r="B17" s="39"/>
      <c r="C17" s="40"/>
      <c r="D17" s="40"/>
      <c r="E17" s="40"/>
      <c r="F17" s="40"/>
      <c r="G17" s="40"/>
      <c r="H17" s="40"/>
      <c r="I17" s="34">
        <f>IF(B17&gt;0,IF(C17="y",'PVA Calculation'!B18*Input!$B$15*B17/12,0),0)+IF(B17&gt;0,IF(D17="y",'PVA Calculation'!C18*Input!$B$15*B17/12,0),0)+IF(B17&gt;0,IF(E17="y",('PVA Calculation'!E18+'PVA Calculation'!F18)*Input!$B$15*B17/12,0),0)+IF(B17&gt;0,IF(F17="y",'PVA Calculation'!G18*Input!$B$15*B17/12,0),0)+IF(B17&gt;0,IF(G17="y",'PVA Calculation'!I18*Input!$B$15*B17/12,0),0)+IF(B17&gt;0,IF(H17="y",'PVA Calculation'!J18*Input!$B$15*B17/12,0),0)</f>
        <v>0</v>
      </c>
      <c r="J17" s="34">
        <f>IF(B17&gt;0,IF(C17="y",'PVA Calculation'!B18*Input!$B$15*B17/12,0),0)</f>
        <v>0</v>
      </c>
    </row>
    <row r="18" spans="1:10" x14ac:dyDescent="0.25">
      <c r="A18" s="33" t="str">
        <f>IF(A17=" "," ",IF(Input!$B$10&gt;=A17*12+1,A17+1," "))</f>
        <v xml:space="preserve"> </v>
      </c>
      <c r="B18" s="39"/>
      <c r="C18" s="40"/>
      <c r="D18" s="40"/>
      <c r="E18" s="40"/>
      <c r="F18" s="40"/>
      <c r="G18" s="40"/>
      <c r="H18" s="40"/>
      <c r="I18" s="34">
        <f>IF(B18&gt;0,IF(C18="y",'PVA Calculation'!B19*Input!$B$15*B18/12,0),0)+IF(B18&gt;0,IF(D18="y",'PVA Calculation'!C19*Input!$B$15*B18/12,0),0)+IF(B18&gt;0,IF(E18="y",('PVA Calculation'!E19+'PVA Calculation'!F19)*Input!$B$15*B18/12,0),0)+IF(B18&gt;0,IF(F18="y",'PVA Calculation'!G19*Input!$B$15*B18/12,0),0)+IF(B18&gt;0,IF(G18="y",'PVA Calculation'!I19*Input!$B$15*B18/12,0),0)+IF(B18&gt;0,IF(H18="y",'PVA Calculation'!J19*Input!$B$15*B18/12,0),0)</f>
        <v>0</v>
      </c>
      <c r="J18" s="34">
        <f>IF(B18&gt;0,IF(C18="y",'PVA Calculation'!B19*Input!$B$15*B18/12,0),0)</f>
        <v>0</v>
      </c>
    </row>
    <row r="19" spans="1:10" x14ac:dyDescent="0.25">
      <c r="A19" s="33" t="str">
        <f>IF(A18=" "," ",IF(Input!$B$10&gt;=A18*12+1,A18+1," "))</f>
        <v xml:space="preserve"> </v>
      </c>
      <c r="B19" s="39"/>
      <c r="C19" s="40"/>
      <c r="D19" s="40"/>
      <c r="E19" s="40"/>
      <c r="F19" s="40"/>
      <c r="G19" s="40"/>
      <c r="H19" s="40"/>
      <c r="I19" s="34">
        <f>IF(B19&gt;0,IF(C19="y",'PVA Calculation'!B20*Input!$B$15*B19/12,0),0)+IF(B19&gt;0,IF(D19="y",'PVA Calculation'!C20*Input!$B$15*B19/12,0),0)+IF(B19&gt;0,IF(E19="y",('PVA Calculation'!E20+'PVA Calculation'!F20)*Input!$B$15*B19/12,0),0)+IF(B19&gt;0,IF(F19="y",'PVA Calculation'!G20*Input!$B$15*B19/12,0),0)+IF(B19&gt;0,IF(G19="y",'PVA Calculation'!I20*Input!$B$15*B19/12,0),0)+IF(B19&gt;0,IF(H19="y",'PVA Calculation'!J20*Input!$B$15*B19/12,0),0)</f>
        <v>0</v>
      </c>
      <c r="J19" s="34">
        <f>IF(B19&gt;0,IF(C19="y",'PVA Calculation'!B20*Input!$B$15*B19/12,0),0)</f>
        <v>0</v>
      </c>
    </row>
    <row r="20" spans="1:10" x14ac:dyDescent="0.25">
      <c r="A20" s="33" t="str">
        <f>IF(A19=" "," ",IF(Input!$B$10&gt;=A19*12+1,A19+1," "))</f>
        <v xml:space="preserve"> </v>
      </c>
      <c r="B20" s="39"/>
      <c r="C20" s="40"/>
      <c r="D20" s="40"/>
      <c r="E20" s="40"/>
      <c r="F20" s="40"/>
      <c r="G20" s="40"/>
      <c r="H20" s="40"/>
      <c r="I20" s="34">
        <f>IF(B20&gt;0,IF(C20="y",'PVA Calculation'!B21*Input!$B$15*B20/12,0),0)+IF(B20&gt;0,IF(D20="y",'PVA Calculation'!C21*Input!$B$15*B20/12,0),0)+IF(B20&gt;0,IF(E20="y",('PVA Calculation'!E21+'PVA Calculation'!F21)*Input!$B$15*B20/12,0),0)+IF(B20&gt;0,IF(F20="y",'PVA Calculation'!G21*Input!$B$15*B20/12,0),0)+IF(B20&gt;0,IF(G20="y",'PVA Calculation'!I21*Input!$B$15*B20/12,0),0)+IF(B20&gt;0,IF(H20="y",'PVA Calculation'!J21*Input!$B$15*B20/12,0),0)</f>
        <v>0</v>
      </c>
      <c r="J20" s="34">
        <f>IF(B20&gt;0,IF(C20="y",'PVA Calculation'!B21*Input!$B$15*B20/12,0),0)</f>
        <v>0</v>
      </c>
    </row>
    <row r="21" spans="1:10" x14ac:dyDescent="0.25">
      <c r="A21" s="33" t="str">
        <f>IF(A20=" "," ",IF(Input!$B$10&gt;=A20*12+1,A20+1," "))</f>
        <v xml:space="preserve"> </v>
      </c>
      <c r="B21" s="39"/>
      <c r="C21" s="40"/>
      <c r="D21" s="40"/>
      <c r="E21" s="40"/>
      <c r="F21" s="40"/>
      <c r="G21" s="40"/>
      <c r="H21" s="40"/>
      <c r="I21" s="34">
        <f>IF(B21&gt;0,IF(C21="y",'PVA Calculation'!B22*Input!$B$15*B21/12,0),0)+IF(B21&gt;0,IF(D21="y",'PVA Calculation'!C22*Input!$B$15*B21/12,0),0)+IF(B21&gt;0,IF(E21="y",('PVA Calculation'!E22+'PVA Calculation'!F22)*Input!$B$15*B21/12,0),0)+IF(B21&gt;0,IF(F21="y",'PVA Calculation'!G22*Input!$B$15*B21/12,0),0)+IF(B21&gt;0,IF(G21="y",'PVA Calculation'!I22*Input!$B$15*B21/12,0),0)+IF(B21&gt;0,IF(H21="y",'PVA Calculation'!J22*Input!$B$15*B21/12,0),0)</f>
        <v>0</v>
      </c>
      <c r="J21" s="34">
        <f>IF(B21&gt;0,IF(C21="y",'PVA Calculation'!B22*Input!$B$15*B21/12,0),0)</f>
        <v>0</v>
      </c>
    </row>
    <row r="22" spans="1:10" x14ac:dyDescent="0.25">
      <c r="A22" s="33" t="str">
        <f>IF(A21=" "," ",IF(Input!$B$10&gt;=A21*12+1,A21+1," "))</f>
        <v xml:space="preserve"> </v>
      </c>
      <c r="B22" s="39"/>
      <c r="C22" s="40"/>
      <c r="D22" s="40"/>
      <c r="E22" s="40"/>
      <c r="F22" s="40"/>
      <c r="G22" s="40"/>
      <c r="H22" s="40"/>
      <c r="I22" s="34">
        <f>IF(B22&gt;0,IF(C22="y",'PVA Calculation'!B23*Input!$B$15*B22/12,0),0)+IF(B22&gt;0,IF(D22="y",'PVA Calculation'!C23*Input!$B$15*B22/12,0),0)+IF(B22&gt;0,IF(E22="y",('PVA Calculation'!E23+'PVA Calculation'!F23)*Input!$B$15*B22/12,0),0)+IF(B22&gt;0,IF(F22="y",'PVA Calculation'!G23*Input!$B$15*B22/12,0),0)+IF(B22&gt;0,IF(G22="y",'PVA Calculation'!I23*Input!$B$15*B22/12,0),0)+IF(B22&gt;0,IF(H22="y",'PVA Calculation'!J23*Input!$B$15*B22/12,0),0)</f>
        <v>0</v>
      </c>
      <c r="J22" s="34">
        <f>IF(B22&gt;0,IF(C22="y",'PVA Calculation'!B23*Input!$B$15*B22/12,0),0)</f>
        <v>0</v>
      </c>
    </row>
    <row r="23" spans="1:10" x14ac:dyDescent="0.25">
      <c r="A23" s="33" t="str">
        <f>IF(A22=" "," ",IF(Input!$B$10&gt;=A22*12+1,A22+1," "))</f>
        <v xml:space="preserve"> </v>
      </c>
      <c r="B23" s="39"/>
      <c r="C23" s="40"/>
      <c r="D23" s="40"/>
      <c r="E23" s="40"/>
      <c r="F23" s="40"/>
      <c r="G23" s="40"/>
      <c r="H23" s="40"/>
      <c r="I23" s="34">
        <f>IF(B23&gt;0,IF(C23="y",'PVA Calculation'!B24*Input!$B$15*B23/12,0),0)+IF(B23&gt;0,IF(D23="y",'PVA Calculation'!C24*Input!$B$15*B23/12,0),0)+IF(B23&gt;0,IF(E23="y",('PVA Calculation'!E24+'PVA Calculation'!F24)*Input!$B$15*B23/12,0),0)+IF(B23&gt;0,IF(F23="y",'PVA Calculation'!G24*Input!$B$15*B23/12,0),0)+IF(B23&gt;0,IF(G23="y",'PVA Calculation'!I24*Input!$B$15*B23/12,0),0)+IF(B23&gt;0,IF(H23="y",'PVA Calculation'!J24*Input!$B$15*B23/12,0),0)</f>
        <v>0</v>
      </c>
      <c r="J23" s="34">
        <f>IF(B23&gt;0,IF(C23="y",'PVA Calculation'!B24*Input!$B$15*B23/12,0),0)</f>
        <v>0</v>
      </c>
    </row>
    <row r="24" spans="1:10" x14ac:dyDescent="0.25">
      <c r="A24" s="33" t="str">
        <f>IF(A23=" "," ",IF(Input!$B$10&gt;=A23*12+1,A23+1," "))</f>
        <v xml:space="preserve"> </v>
      </c>
      <c r="B24" s="39"/>
      <c r="C24" s="40"/>
      <c r="D24" s="40"/>
      <c r="E24" s="40"/>
      <c r="F24" s="40"/>
      <c r="G24" s="40"/>
      <c r="H24" s="40"/>
      <c r="I24" s="34">
        <f>IF(B24&gt;0,IF(C24="y",'PVA Calculation'!B25*Input!$B$15*B24/12,0),0)+IF(B24&gt;0,IF(D24="y",'PVA Calculation'!C25*Input!$B$15*B24/12,0),0)+IF(B24&gt;0,IF(E24="y",('PVA Calculation'!E25+'PVA Calculation'!F25)*Input!$B$15*B24/12,0),0)+IF(B24&gt;0,IF(F24="y",'PVA Calculation'!G25*Input!$B$15*B24/12,0),0)+IF(B24&gt;0,IF(G24="y",'PVA Calculation'!I25*Input!$B$15*B24/12,0),0)+IF(B24&gt;0,IF(H24="y",'PVA Calculation'!J25*Input!$B$15*B24/12,0),0)</f>
        <v>0</v>
      </c>
      <c r="J24" s="34">
        <f>IF(B24&gt;0,IF(C24="y",'PVA Calculation'!B25*Input!$B$15*B24/12,0),0)</f>
        <v>0</v>
      </c>
    </row>
    <row r="25" spans="1:10" x14ac:dyDescent="0.25">
      <c r="A25" s="33" t="str">
        <f>IF(A24=" "," ",IF(Input!$B$10&gt;=A24*12+1,A24+1," "))</f>
        <v xml:space="preserve"> </v>
      </c>
      <c r="B25" s="39"/>
      <c r="C25" s="40"/>
      <c r="D25" s="40"/>
      <c r="E25" s="40"/>
      <c r="F25" s="40"/>
      <c r="G25" s="40"/>
      <c r="H25" s="40"/>
      <c r="I25" s="34">
        <f>IF(B25&gt;0,IF(C25="y",'PVA Calculation'!B26*Input!$B$15*B25/12,0),0)+IF(B25&gt;0,IF(D25="y",'PVA Calculation'!C26*Input!$B$15*B25/12,0),0)+IF(B25&gt;0,IF(E25="y",('PVA Calculation'!E26+'PVA Calculation'!F26)*Input!$B$15*B25/12,0),0)+IF(B25&gt;0,IF(F25="y",'PVA Calculation'!G26*Input!$B$15*B25/12,0),0)+IF(B25&gt;0,IF(G25="y",'PVA Calculation'!I26*Input!$B$15*B25/12,0),0)+IF(B25&gt;0,IF(H25="y",'PVA Calculation'!J26*Input!$B$15*B25/12,0),0)</f>
        <v>0</v>
      </c>
      <c r="J25" s="34">
        <f>IF(B25&gt;0,IF(C25="y",'PVA Calculation'!B26*Input!$B$15*B25/12,0),0)</f>
        <v>0</v>
      </c>
    </row>
    <row r="26" spans="1:10" x14ac:dyDescent="0.25">
      <c r="A26" s="33" t="str">
        <f>IF(A25=" "," ",IF(Input!$B$10&gt;=A25*12+1,A25+1," "))</f>
        <v xml:space="preserve"> </v>
      </c>
      <c r="B26" s="39"/>
      <c r="C26" s="40"/>
      <c r="D26" s="40"/>
      <c r="E26" s="40"/>
      <c r="F26" s="40"/>
      <c r="G26" s="40"/>
      <c r="H26" s="40"/>
      <c r="I26" s="34">
        <f>IF(B26&gt;0,IF(C26="y",'PVA Calculation'!B27*Input!$B$15*B26/12,0),0)+IF(B26&gt;0,IF(D26="y",'PVA Calculation'!C27*Input!$B$15*B26/12,0),0)+IF(B26&gt;0,IF(E26="y",('PVA Calculation'!E27+'PVA Calculation'!F27)*Input!$B$15*B26/12,0),0)+IF(B26&gt;0,IF(F26="y",'PVA Calculation'!G27*Input!$B$15*B26/12,0),0)+IF(B26&gt;0,IF(G26="y",'PVA Calculation'!I27*Input!$B$15*B26/12,0),0)+IF(B26&gt;0,IF(H26="y",'PVA Calculation'!J27*Input!$B$15*B26/12,0),0)</f>
        <v>0</v>
      </c>
      <c r="J26" s="34">
        <f>IF(B26&gt;0,IF(C26="y",'PVA Calculation'!B27*Input!$B$15*B26/12,0),0)</f>
        <v>0</v>
      </c>
    </row>
    <row r="27" spans="1:10" x14ac:dyDescent="0.25">
      <c r="A27" s="33" t="str">
        <f>IF(A26=" "," ",IF(Input!$B$10&gt;=A26*12+1,A26+1," "))</f>
        <v xml:space="preserve"> </v>
      </c>
      <c r="B27" s="39"/>
      <c r="C27" s="40"/>
      <c r="D27" s="40"/>
      <c r="E27" s="40"/>
      <c r="F27" s="40"/>
      <c r="G27" s="40"/>
      <c r="H27" s="40"/>
      <c r="I27" s="34">
        <f>IF(B27&gt;0,IF(C27="y",'PVA Calculation'!B28*Input!$B$15*B27/12,0),0)+IF(B27&gt;0,IF(D27="y",'PVA Calculation'!C28*Input!$B$15*B27/12,0),0)+IF(B27&gt;0,IF(E27="y",('PVA Calculation'!E28+'PVA Calculation'!F28)*Input!$B$15*B27/12,0),0)+IF(B27&gt;0,IF(F27="y",'PVA Calculation'!G28*Input!$B$15*B27/12,0),0)+IF(B27&gt;0,IF(G27="y",'PVA Calculation'!I28*Input!$B$15*B27/12,0),0)+IF(B27&gt;0,IF(H27="y",'PVA Calculation'!J28*Input!$B$15*B27/12,0),0)</f>
        <v>0</v>
      </c>
      <c r="J27" s="34">
        <f>IF(B27&gt;0,IF(C27="y",'PVA Calculation'!B28*Input!$B$15*B27/12,0),0)</f>
        <v>0</v>
      </c>
    </row>
    <row r="28" spans="1:10" x14ac:dyDescent="0.25">
      <c r="A28" s="33" t="str">
        <f>IF(A27=" "," ",IF(Input!$B$10&gt;=A27*12+1,A27+1," "))</f>
        <v xml:space="preserve"> </v>
      </c>
      <c r="B28" s="39"/>
      <c r="C28" s="40"/>
      <c r="D28" s="40"/>
      <c r="E28" s="40"/>
      <c r="F28" s="40"/>
      <c r="G28" s="40"/>
      <c r="H28" s="40"/>
      <c r="I28" s="34">
        <f>IF(B28&gt;0,IF(C28="y",'PVA Calculation'!B29*Input!$B$15*B28/12,0),0)+IF(B28&gt;0,IF(D28="y",'PVA Calculation'!C29*Input!$B$15*B28/12,0),0)+IF(B28&gt;0,IF(E28="y",('PVA Calculation'!E29+'PVA Calculation'!F29)*Input!$B$15*B28/12,0),0)+IF(B28&gt;0,IF(F28="y",'PVA Calculation'!G29*Input!$B$15*B28/12,0),0)+IF(B28&gt;0,IF(G28="y",'PVA Calculation'!I29*Input!$B$15*B28/12,0),0)+IF(B28&gt;0,IF(H28="y",'PVA Calculation'!J29*Input!$B$15*B28/12,0),0)</f>
        <v>0</v>
      </c>
      <c r="J28" s="34">
        <f>IF(B28&gt;0,IF(C28="y",'PVA Calculation'!B29*Input!$B$15*B28/12,0),0)</f>
        <v>0</v>
      </c>
    </row>
    <row r="29" spans="1:10" x14ac:dyDescent="0.25">
      <c r="A29" s="33" t="str">
        <f>IF(A28=" "," ",IF(Input!$B$10&gt;=A28*12+1,A28+1," "))</f>
        <v xml:space="preserve"> </v>
      </c>
      <c r="B29" s="39"/>
      <c r="C29" s="40"/>
      <c r="D29" s="40"/>
      <c r="E29" s="40"/>
      <c r="F29" s="40"/>
      <c r="G29" s="40"/>
      <c r="H29" s="40"/>
      <c r="I29" s="34">
        <f>IF(B29&gt;0,IF(C29="y",'PVA Calculation'!B30*Input!$B$15*B29/12,0),0)+IF(B29&gt;0,IF(D29="y",'PVA Calculation'!C30*Input!$B$15*B29/12,0),0)+IF(B29&gt;0,IF(E29="y",('PVA Calculation'!E30+'PVA Calculation'!F30)*Input!$B$15*B29/12,0),0)+IF(B29&gt;0,IF(F29="y",'PVA Calculation'!G30*Input!$B$15*B29/12,0),0)+IF(B29&gt;0,IF(G29="y",'PVA Calculation'!I30*Input!$B$15*B29/12,0),0)+IF(B29&gt;0,IF(H29="y",'PVA Calculation'!J30*Input!$B$15*B29/12,0),0)</f>
        <v>0</v>
      </c>
      <c r="J29" s="34">
        <f>IF(B29&gt;0,IF(C29="y",'PVA Calculation'!B30*Input!$B$15*B29/12,0),0)</f>
        <v>0</v>
      </c>
    </row>
    <row r="30" spans="1:10" x14ac:dyDescent="0.25">
      <c r="A30" s="33" t="str">
        <f>IF(A29=" "," ",IF(Input!$B$10&gt;=A29*12+1,A29+1," "))</f>
        <v xml:space="preserve"> </v>
      </c>
      <c r="B30" s="39"/>
      <c r="C30" s="40"/>
      <c r="D30" s="40"/>
      <c r="E30" s="40"/>
      <c r="F30" s="40"/>
      <c r="G30" s="40"/>
      <c r="H30" s="40"/>
      <c r="I30" s="34">
        <f>IF(B30&gt;0,IF(C30="y",'PVA Calculation'!B31*Input!$B$15*B30/12,0),0)+IF(B30&gt;0,IF(D30="y",'PVA Calculation'!C31*Input!$B$15*B30/12,0),0)+IF(B30&gt;0,IF(E30="y",('PVA Calculation'!E31+'PVA Calculation'!F31)*Input!$B$15*B30/12,0),0)+IF(B30&gt;0,IF(F30="y",'PVA Calculation'!G31*Input!$B$15*B30/12,0),0)+IF(B30&gt;0,IF(G30="y",'PVA Calculation'!I31*Input!$B$15*B30/12,0),0)+IF(B30&gt;0,IF(H30="y",'PVA Calculation'!J31*Input!$B$15*B30/12,0),0)</f>
        <v>0</v>
      </c>
      <c r="J30" s="34">
        <f>IF(B30&gt;0,IF(C30="y",'PVA Calculation'!B31*Input!$B$15*B30/12,0),0)</f>
        <v>0</v>
      </c>
    </row>
    <row r="31" spans="1:10" x14ac:dyDescent="0.25">
      <c r="A31" s="33" t="str">
        <f>IF(A30=" "," ",IF(Input!$B$10&gt;=A30*12+1,A30+1," "))</f>
        <v xml:space="preserve"> </v>
      </c>
      <c r="B31" s="39"/>
      <c r="C31" s="40"/>
      <c r="D31" s="40"/>
      <c r="E31" s="40"/>
      <c r="F31" s="40"/>
      <c r="G31" s="40"/>
      <c r="H31" s="40"/>
      <c r="I31" s="34">
        <f>IF(B31&gt;0,IF(C31="y",'PVA Calculation'!B32*Input!$B$15*B31/12,0),0)+IF(B31&gt;0,IF(D31="y",'PVA Calculation'!C32*Input!$B$15*B31/12,0),0)+IF(B31&gt;0,IF(E31="y",('PVA Calculation'!E32+'PVA Calculation'!F32)*Input!$B$15*B31/12,0),0)+IF(B31&gt;0,IF(F31="y",'PVA Calculation'!G32*Input!$B$15*B31/12,0),0)+IF(B31&gt;0,IF(G31="y",'PVA Calculation'!I32*Input!$B$15*B31/12,0),0)+IF(B31&gt;0,IF(H31="y",'PVA Calculation'!J32*Input!$B$15*B31/12,0),0)</f>
        <v>0</v>
      </c>
      <c r="J31" s="34">
        <f>IF(B31&gt;0,IF(C31="y",'PVA Calculation'!B32*Input!$B$15*B31/12,0),0)</f>
        <v>0</v>
      </c>
    </row>
    <row r="32" spans="1:10" x14ac:dyDescent="0.25">
      <c r="A32" s="33" t="str">
        <f>IF(A31=" "," ",IF(Input!$B$10&gt;=A31*12+1,A31+1," "))</f>
        <v xml:space="preserve"> </v>
      </c>
      <c r="B32" s="39"/>
      <c r="C32" s="40"/>
      <c r="D32" s="40"/>
      <c r="E32" s="40"/>
      <c r="F32" s="40"/>
      <c r="G32" s="40"/>
      <c r="H32" s="40"/>
      <c r="I32" s="34">
        <f>IF(B32&gt;0,IF(C32="y",'PVA Calculation'!B33*Input!$B$15*B32/12,0),0)+IF(B32&gt;0,IF(D32="y",'PVA Calculation'!C33*Input!$B$15*B32/12,0),0)+IF(B32&gt;0,IF(E32="y",('PVA Calculation'!E33+'PVA Calculation'!F33)*Input!$B$15*B32/12,0),0)+IF(B32&gt;0,IF(F32="y",'PVA Calculation'!G33*Input!$B$15*B32/12,0),0)+IF(B32&gt;0,IF(G32="y",'PVA Calculation'!I33*Input!$B$15*B32/12,0),0)+IF(B32&gt;0,IF(H32="y",'PVA Calculation'!J33*Input!$B$15*B32/12,0),0)</f>
        <v>0</v>
      </c>
      <c r="J32" s="34">
        <f>IF(B32&gt;0,IF(C32="y",'PVA Calculation'!B33*Input!$B$15*B32/12,0),0)</f>
        <v>0</v>
      </c>
    </row>
    <row r="33" spans="1:10" x14ac:dyDescent="0.25">
      <c r="A33" s="33" t="str">
        <f>IF(A32=" "," ",IF(Input!$B$10&gt;=A32*12+1,A32+1," "))</f>
        <v xml:space="preserve"> </v>
      </c>
      <c r="B33" s="39"/>
      <c r="C33" s="40"/>
      <c r="D33" s="40"/>
      <c r="E33" s="40"/>
      <c r="F33" s="40"/>
      <c r="G33" s="40"/>
      <c r="H33" s="40"/>
      <c r="I33" s="34">
        <f>IF(B33&gt;0,IF(C33="y",'PVA Calculation'!B34*Input!$B$15*B33/12,0),0)+IF(B33&gt;0,IF(D33="y",'PVA Calculation'!C34*Input!$B$15*B33/12,0),0)+IF(B33&gt;0,IF(E33="y",('PVA Calculation'!E34+'PVA Calculation'!F34)*Input!$B$15*B33/12,0),0)+IF(B33&gt;0,IF(F33="y",'PVA Calculation'!G34*Input!$B$15*B33/12,0),0)+IF(B33&gt;0,IF(G33="y",'PVA Calculation'!I34*Input!$B$15*B33/12,0),0)+IF(B33&gt;0,IF(H33="y",'PVA Calculation'!J34*Input!$B$15*B33/12,0),0)</f>
        <v>0</v>
      </c>
      <c r="J33" s="34">
        <f>IF(B33&gt;0,IF(C33="y",'PVA Calculation'!B34*Input!$B$15*B33/12,0),0)</f>
        <v>0</v>
      </c>
    </row>
    <row r="34" spans="1:10" x14ac:dyDescent="0.25">
      <c r="A34" s="33" t="str">
        <f>IF(A33=" "," ",IF(Input!$B$10&gt;=A33*12+1,A33+1," "))</f>
        <v xml:space="preserve"> </v>
      </c>
      <c r="B34" s="39"/>
      <c r="C34" s="40"/>
      <c r="D34" s="40"/>
      <c r="E34" s="40"/>
      <c r="F34" s="40"/>
      <c r="G34" s="40"/>
      <c r="H34" s="40"/>
      <c r="I34" s="34">
        <f>IF(B34&gt;0,IF(C34="y",'PVA Calculation'!B35*Input!$B$15*B34/12,0),0)+IF(B34&gt;0,IF(D34="y",'PVA Calculation'!C35*Input!$B$15*B34/12,0),0)+IF(B34&gt;0,IF(E34="y",('PVA Calculation'!E35+'PVA Calculation'!F35)*Input!$B$15*B34/12,0),0)+IF(B34&gt;0,IF(F34="y",'PVA Calculation'!G35*Input!$B$15*B34/12,0),0)+IF(B34&gt;0,IF(G34="y",'PVA Calculation'!I35*Input!$B$15*B34/12,0),0)+IF(B34&gt;0,IF(H34="y",'PVA Calculation'!J35*Input!$B$15*B34/12,0),0)</f>
        <v>0</v>
      </c>
      <c r="J34" s="34">
        <f>IF(B34&gt;0,IF(C34="y",'PVA Calculation'!B35*Input!$B$15*B34/12,0),0)</f>
        <v>0</v>
      </c>
    </row>
    <row r="35" spans="1:10" x14ac:dyDescent="0.25">
      <c r="A35" s="33" t="str">
        <f>IF(A34=" "," ",IF(Input!$B$10&gt;=A34*12+1,A34+1," "))</f>
        <v xml:space="preserve"> </v>
      </c>
      <c r="B35" s="39"/>
      <c r="C35" s="40"/>
      <c r="D35" s="40"/>
      <c r="E35" s="40"/>
      <c r="F35" s="40"/>
      <c r="G35" s="40"/>
      <c r="H35" s="40"/>
      <c r="I35" s="34">
        <f>IF(B35&gt;0,IF(C35="y",'PVA Calculation'!B36*Input!$B$15*B35/12,0),0)+IF(B35&gt;0,IF(D35="y",'PVA Calculation'!C36*Input!$B$15*B35/12,0),0)+IF(B35&gt;0,IF(E35="y",('PVA Calculation'!E36+'PVA Calculation'!F36)*Input!$B$15*B35/12,0),0)+IF(B35&gt;0,IF(F35="y",'PVA Calculation'!G36*Input!$B$15*B35/12,0),0)+IF(B35&gt;0,IF(G35="y",'PVA Calculation'!I36*Input!$B$15*B35/12,0),0)+IF(B35&gt;0,IF(H35="y",'PVA Calculation'!J36*Input!$B$15*B35/12,0),0)</f>
        <v>0</v>
      </c>
      <c r="J35" s="34">
        <f>IF(B35&gt;0,IF(C35="y",'PVA Calculation'!B36*Input!$B$15*B35/12,0),0)</f>
        <v>0</v>
      </c>
    </row>
    <row r="36" spans="1:10" x14ac:dyDescent="0.25">
      <c r="A36" s="33" t="str">
        <f>IF(A35=" "," ",IF(Input!$B$10&gt;=A35*12+1,A35+1," "))</f>
        <v xml:space="preserve"> </v>
      </c>
      <c r="B36" s="39"/>
      <c r="C36" s="40"/>
      <c r="D36" s="40"/>
      <c r="E36" s="40"/>
      <c r="F36" s="40"/>
      <c r="G36" s="40"/>
      <c r="H36" s="40"/>
      <c r="I36" s="34">
        <f>IF(B36&gt;0,IF(C36="y",'PVA Calculation'!B37*Input!$B$15*B36/12,0),0)+IF(B36&gt;0,IF(D36="y",'PVA Calculation'!C37*Input!$B$15*B36/12,0),0)+IF(B36&gt;0,IF(E36="y",('PVA Calculation'!E37+'PVA Calculation'!F37)*Input!$B$15*B36/12,0),0)+IF(B36&gt;0,IF(F36="y",'PVA Calculation'!G37*Input!$B$15*B36/12,0),0)+IF(B36&gt;0,IF(G36="y",'PVA Calculation'!I37*Input!$B$15*B36/12,0),0)+IF(B36&gt;0,IF(H36="y",'PVA Calculation'!J37*Input!$B$15*B36/12,0),0)</f>
        <v>0</v>
      </c>
      <c r="J36" s="34">
        <f>IF(B36&gt;0,IF(C36="y",'PVA Calculation'!B37*Input!$B$15*B36/12,0),0)</f>
        <v>0</v>
      </c>
    </row>
    <row r="37" spans="1:10" x14ac:dyDescent="0.25">
      <c r="A37" s="33" t="str">
        <f>IF(A36=" "," ",IF(Input!$B$10&gt;=A36*12+1,A36+1," "))</f>
        <v xml:space="preserve"> </v>
      </c>
      <c r="B37" s="39"/>
      <c r="C37" s="40"/>
      <c r="D37" s="40"/>
      <c r="E37" s="40"/>
      <c r="F37" s="40"/>
      <c r="G37" s="40"/>
      <c r="H37" s="40"/>
      <c r="I37" s="34">
        <f>IF(B37&gt;0,IF(C37="y",'PVA Calculation'!B38*Input!$B$15*B37/12,0),0)+IF(B37&gt;0,IF(D37="y",'PVA Calculation'!C38*Input!$B$15*B37/12,0),0)+IF(B37&gt;0,IF(E37="y",('PVA Calculation'!E38+'PVA Calculation'!F38)*Input!$B$15*B37/12,0),0)+IF(B37&gt;0,IF(F37="y",'PVA Calculation'!G38*Input!$B$15*B37/12,0),0)+IF(B37&gt;0,IF(G37="y",'PVA Calculation'!I38*Input!$B$15*B37/12,0),0)+IF(B37&gt;0,IF(H37="y",'PVA Calculation'!J38*Input!$B$15*B37/12,0),0)</f>
        <v>0</v>
      </c>
      <c r="J37" s="34">
        <f>IF(B37&gt;0,IF(C37="y",'PVA Calculation'!B38*Input!$B$15*B37/12,0),0)</f>
        <v>0</v>
      </c>
    </row>
    <row r="38" spans="1:10" x14ac:dyDescent="0.25">
      <c r="A38" s="33" t="str">
        <f>IF(A37=" "," ",IF(Input!$B$10&gt;=A37*12+1,A37+1," "))</f>
        <v xml:space="preserve"> </v>
      </c>
      <c r="B38" s="39"/>
      <c r="C38" s="40"/>
      <c r="D38" s="40"/>
      <c r="E38" s="40"/>
      <c r="F38" s="40"/>
      <c r="G38" s="40"/>
      <c r="H38" s="40"/>
      <c r="I38" s="34">
        <f>IF(B38&gt;0,IF(C38="y",'PVA Calculation'!B39*Input!$B$15*B38/12,0),0)+IF(B38&gt;0,IF(D38="y",'PVA Calculation'!C39*Input!$B$15*B38/12,0),0)+IF(B38&gt;0,IF(E38="y",('PVA Calculation'!E39+'PVA Calculation'!F39)*Input!$B$15*B38/12,0),0)+IF(B38&gt;0,IF(F38="y",'PVA Calculation'!G39*Input!$B$15*B38/12,0),0)+IF(B38&gt;0,IF(G38="y",'PVA Calculation'!I39*Input!$B$15*B38/12,0),0)+IF(B38&gt;0,IF(H38="y",'PVA Calculation'!J39*Input!$B$15*B38/12,0),0)</f>
        <v>0</v>
      </c>
      <c r="J38" s="34">
        <f>IF(B38&gt;0,IF(C38="y",'PVA Calculation'!B39*Input!$B$15*B38/12,0),0)</f>
        <v>0</v>
      </c>
    </row>
    <row r="39" spans="1:10" x14ac:dyDescent="0.25">
      <c r="A39" s="33" t="str">
        <f>IF(A38=" "," ",IF(Input!$B$10&gt;=A38*12+1,A38+1," "))</f>
        <v xml:space="preserve"> </v>
      </c>
      <c r="B39" s="39"/>
      <c r="C39" s="40"/>
      <c r="D39" s="40"/>
      <c r="E39" s="40"/>
      <c r="F39" s="40"/>
      <c r="G39" s="40"/>
      <c r="H39" s="40"/>
      <c r="I39" s="34">
        <f>IF(B39&gt;0,IF(C39="y",'PVA Calculation'!B40*Input!$B$15*B39/12,0),0)+IF(B39&gt;0,IF(D39="y",'PVA Calculation'!C40*Input!$B$15*B39/12,0),0)+IF(B39&gt;0,IF(E39="y",('PVA Calculation'!E40+'PVA Calculation'!F40)*Input!$B$15*B39/12,0),0)+IF(B39&gt;0,IF(F39="y",'PVA Calculation'!G40*Input!$B$15*B39/12,0),0)+IF(B39&gt;0,IF(G39="y",'PVA Calculation'!I40*Input!$B$15*B39/12,0),0)+IF(B39&gt;0,IF(H39="y",'PVA Calculation'!J40*Input!$B$15*B39/12,0),0)</f>
        <v>0</v>
      </c>
      <c r="J39" s="34">
        <f>IF(B39&gt;0,IF(C39="y",'PVA Calculation'!B40*Input!$B$15*B39/12,0),0)</f>
        <v>0</v>
      </c>
    </row>
    <row r="40" spans="1:10" x14ac:dyDescent="0.25">
      <c r="A40" s="33" t="str">
        <f>IF(A39=" "," ",IF(Input!$B$10&gt;=A39*12+1,A39+1," "))</f>
        <v xml:space="preserve"> </v>
      </c>
      <c r="B40" s="39"/>
      <c r="C40" s="40"/>
      <c r="D40" s="40"/>
      <c r="E40" s="40"/>
      <c r="F40" s="40"/>
      <c r="G40" s="40"/>
      <c r="H40" s="40"/>
      <c r="I40" s="34">
        <f>IF(B40&gt;0,IF(C40="y",'PVA Calculation'!B41*Input!$B$15*B40/12,0),0)+IF(B40&gt;0,IF(D40="y",'PVA Calculation'!C41*Input!$B$15*B40/12,0),0)+IF(B40&gt;0,IF(E40="y",('PVA Calculation'!E41+'PVA Calculation'!F41)*Input!$B$15*B40/12,0),0)+IF(B40&gt;0,IF(F40="y",'PVA Calculation'!G41*Input!$B$15*B40/12,0),0)+IF(B40&gt;0,IF(G40="y",'PVA Calculation'!I41*Input!$B$15*B40/12,0),0)+IF(B40&gt;0,IF(H40="y",'PVA Calculation'!J41*Input!$B$15*B40/12,0),0)</f>
        <v>0</v>
      </c>
      <c r="J40" s="34">
        <f>IF(B40&gt;0,IF(C40="y",'PVA Calculation'!B41*Input!$B$15*B40/12,0),0)</f>
        <v>0</v>
      </c>
    </row>
    <row r="41" spans="1:10" x14ac:dyDescent="0.25">
      <c r="A41" s="33" t="str">
        <f>IF(A40=" "," ",IF(Input!$B$10&gt;=A40*12+1,A40+1," "))</f>
        <v xml:space="preserve"> </v>
      </c>
      <c r="B41" s="39"/>
      <c r="C41" s="40"/>
      <c r="D41" s="40"/>
      <c r="E41" s="40"/>
      <c r="F41" s="40"/>
      <c r="G41" s="40"/>
      <c r="H41" s="40"/>
      <c r="I41" s="34">
        <f>IF(B41&gt;0,IF(C41="y",'PVA Calculation'!B42*Input!$B$15*B41/12,0),0)+IF(B41&gt;0,IF(D41="y",'PVA Calculation'!C42*Input!$B$15*B41/12,0),0)+IF(B41&gt;0,IF(E41="y",('PVA Calculation'!E42+'PVA Calculation'!F42)*Input!$B$15*B41/12,0),0)+IF(B41&gt;0,IF(F41="y",'PVA Calculation'!G42*Input!$B$15*B41/12,0),0)+IF(B41&gt;0,IF(G41="y",'PVA Calculation'!I42*Input!$B$15*B41/12,0),0)+IF(B41&gt;0,IF(H41="y",'PVA Calculation'!J42*Input!$B$15*B41/12,0),0)</f>
        <v>0</v>
      </c>
      <c r="J41" s="34">
        <f>IF(B41&gt;0,IF(C41="y",'PVA Calculation'!B42*Input!$B$15*B41/12,0),0)</f>
        <v>0</v>
      </c>
    </row>
    <row r="42" spans="1:10" x14ac:dyDescent="0.25">
      <c r="A42" s="33" t="str">
        <f>IF(A41=" "," ",IF(Input!$B$10&gt;=A41*12+1,A41+1," "))</f>
        <v xml:space="preserve"> </v>
      </c>
      <c r="B42" s="39"/>
      <c r="C42" s="40"/>
      <c r="D42" s="40"/>
      <c r="E42" s="40"/>
      <c r="F42" s="40"/>
      <c r="G42" s="40"/>
      <c r="H42" s="40"/>
      <c r="I42" s="34">
        <f>IF(B42&gt;0,IF(C42="y",'PVA Calculation'!B43*Input!$B$15*B42/12,0),0)+IF(B42&gt;0,IF(D42="y",'PVA Calculation'!C43*Input!$B$15*B42/12,0),0)+IF(B42&gt;0,IF(E42="y",('PVA Calculation'!E43+'PVA Calculation'!F43)*Input!$B$15*B42/12,0),0)+IF(B42&gt;0,IF(F42="y",'PVA Calculation'!G43*Input!$B$15*B42/12,0),0)+IF(B42&gt;0,IF(G42="y",'PVA Calculation'!I43*Input!$B$15*B42/12,0),0)+IF(B42&gt;0,IF(H42="y",'PVA Calculation'!J43*Input!$B$15*B42/12,0),0)</f>
        <v>0</v>
      </c>
      <c r="J42" s="34">
        <f>IF(B42&gt;0,IF(C42="y",'PVA Calculation'!B43*Input!$B$15*B42/12,0),0)</f>
        <v>0</v>
      </c>
    </row>
    <row r="43" spans="1:10" x14ac:dyDescent="0.25">
      <c r="A43" s="33" t="str">
        <f>IF(A42=" "," ",IF(Input!$B$10&gt;=A42*12+1,A42+1," "))</f>
        <v xml:space="preserve"> </v>
      </c>
      <c r="B43" s="39"/>
      <c r="C43" s="40"/>
      <c r="D43" s="40"/>
      <c r="E43" s="40"/>
      <c r="F43" s="40"/>
      <c r="G43" s="40"/>
      <c r="H43" s="40"/>
      <c r="I43" s="34">
        <f>IF(B43&gt;0,IF(C43="y",'PVA Calculation'!B44*Input!$B$15*B43/12,0),0)+IF(B43&gt;0,IF(D43="y",'PVA Calculation'!C44*Input!$B$15*B43/12,0),0)+IF(B43&gt;0,IF(E43="y",('PVA Calculation'!E44+'PVA Calculation'!F44)*Input!$B$15*B43/12,0),0)+IF(B43&gt;0,IF(F43="y",'PVA Calculation'!G44*Input!$B$15*B43/12,0),0)+IF(B43&gt;0,IF(G43="y",'PVA Calculation'!I44*Input!$B$15*B43/12,0),0)+IF(B43&gt;0,IF(H43="y",'PVA Calculation'!J44*Input!$B$15*B43/12,0),0)</f>
        <v>0</v>
      </c>
      <c r="J43" s="34">
        <f>IF(B43&gt;0,IF(C43="y",'PVA Calculation'!B44*Input!$B$15*B43/12,0),0)</f>
        <v>0</v>
      </c>
    </row>
    <row r="44" spans="1:10" x14ac:dyDescent="0.25">
      <c r="A44" s="33" t="str">
        <f>IF(A43=" "," ",IF(Input!$B$10&gt;=A43*12+1,A43+1," "))</f>
        <v xml:space="preserve"> </v>
      </c>
      <c r="B44" s="39"/>
      <c r="C44" s="40"/>
      <c r="D44" s="40"/>
      <c r="E44" s="40"/>
      <c r="F44" s="40"/>
      <c r="G44" s="40"/>
      <c r="H44" s="40"/>
      <c r="I44" s="34">
        <f>IF(B44&gt;0,IF(C44="y",'PVA Calculation'!B45*Input!$B$15*B44/12,0),0)+IF(B44&gt;0,IF(D44="y",'PVA Calculation'!C45*Input!$B$15*B44/12,0),0)+IF(B44&gt;0,IF(E44="y",('PVA Calculation'!E45+'PVA Calculation'!F45)*Input!$B$15*B44/12,0),0)+IF(B44&gt;0,IF(F44="y",'PVA Calculation'!G45*Input!$B$15*B44/12,0),0)+IF(B44&gt;0,IF(G44="y",'PVA Calculation'!I45*Input!$B$15*B44/12,0),0)+IF(B44&gt;0,IF(H44="y",'PVA Calculation'!J45*Input!$B$15*B44/12,0),0)</f>
        <v>0</v>
      </c>
      <c r="J44" s="34">
        <f>IF(B44&gt;0,IF(C44="y",'PVA Calculation'!B45*Input!$B$15*B44/12,0),0)</f>
        <v>0</v>
      </c>
    </row>
  </sheetData>
  <customSheetViews>
    <customSheetView guid="{C5911901-EFDD-46D8-BB1D-E72FFF3D291E}" scale="90" showRuler="0">
      <selection activeCell="E37" sqref="E37"/>
      <pageMargins left="0.75" right="0.75" top="1" bottom="1" header="0.5" footer="0.5"/>
      <pageSetup orientation="portrait" horizontalDpi="4294967293" verticalDpi="4294967293" r:id="rId1"/>
      <headerFooter alignWithMargins="0"/>
    </customSheetView>
  </customSheetViews>
  <mergeCells count="2">
    <mergeCell ref="A1:I1"/>
    <mergeCell ref="A2:I2"/>
  </mergeCells>
  <phoneticPr fontId="0" type="noConversion"/>
  <pageMargins left="0.75" right="0.75" top="1" bottom="1" header="0.5" footer="0.5"/>
  <pageSetup orientation="portrait" horizontalDpi="4294967293" verticalDpi="4294967293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6"/>
  <sheetViews>
    <sheetView workbookViewId="0">
      <pane ySplit="1" topLeftCell="A2" activePane="bottomLeft" state="frozenSplit"/>
      <selection pane="bottomLeft" activeCell="B11" sqref="B11"/>
    </sheetView>
  </sheetViews>
  <sheetFormatPr defaultColWidth="9.1796875" defaultRowHeight="12.5" x14ac:dyDescent="0.25"/>
  <cols>
    <col min="1" max="1" width="42.26953125" style="23" bestFit="1" customWidth="1"/>
    <col min="2" max="2" width="16.1796875" style="23" customWidth="1"/>
    <col min="3" max="3" width="7.54296875" style="23" customWidth="1"/>
    <col min="4" max="4" width="15" style="23" bestFit="1" customWidth="1"/>
    <col min="5" max="5" width="10.81640625" style="21" customWidth="1"/>
    <col min="6" max="6" width="65" style="48" bestFit="1" customWidth="1"/>
    <col min="7" max="7" width="24.54296875" style="23" bestFit="1" customWidth="1"/>
    <col min="8" max="8" width="11.26953125" style="23" bestFit="1" customWidth="1"/>
    <col min="9" max="16384" width="9.1796875" style="23"/>
  </cols>
  <sheetData>
    <row r="1" spans="1:6" ht="25.5" x14ac:dyDescent="0.3">
      <c r="A1" s="58" t="s">
        <v>99</v>
      </c>
      <c r="D1" s="23" t="s">
        <v>111</v>
      </c>
      <c r="E1" s="63" t="s">
        <v>115</v>
      </c>
      <c r="F1" s="63" t="s">
        <v>116</v>
      </c>
    </row>
    <row r="2" spans="1:6" x14ac:dyDescent="0.25">
      <c r="A2" s="49" t="s">
        <v>112</v>
      </c>
      <c r="B2" s="43">
        <f>Input!B15</f>
        <v>0</v>
      </c>
    </row>
    <row r="3" spans="1:6" ht="13" x14ac:dyDescent="0.3">
      <c r="A3" s="58"/>
    </row>
    <row r="4" spans="1:6" ht="12.75" customHeight="1" x14ac:dyDescent="0.25">
      <c r="A4" s="59" t="s">
        <v>102</v>
      </c>
      <c r="B4" s="73" t="s">
        <v>117</v>
      </c>
      <c r="C4" s="73"/>
      <c r="E4" s="21">
        <v>1</v>
      </c>
    </row>
    <row r="5" spans="1:6" x14ac:dyDescent="0.25">
      <c r="A5" s="59"/>
      <c r="B5" s="73"/>
      <c r="C5" s="73"/>
    </row>
    <row r="6" spans="1:6" x14ac:dyDescent="0.25">
      <c r="A6" s="59" t="s">
        <v>24</v>
      </c>
      <c r="B6" s="42">
        <v>0</v>
      </c>
      <c r="C6" s="45">
        <f>B6*B2</f>
        <v>0</v>
      </c>
    </row>
    <row r="7" spans="1:6" x14ac:dyDescent="0.25">
      <c r="A7" s="59" t="s">
        <v>103</v>
      </c>
      <c r="B7" s="41">
        <v>0</v>
      </c>
      <c r="C7" s="23" t="s">
        <v>101</v>
      </c>
      <c r="F7" s="64"/>
    </row>
    <row r="8" spans="1:6" x14ac:dyDescent="0.25">
      <c r="A8" s="59" t="s">
        <v>104</v>
      </c>
      <c r="B8" s="44">
        <f>D17/(1+B7)</f>
        <v>0</v>
      </c>
      <c r="C8" s="46">
        <f>B7*B8</f>
        <v>0</v>
      </c>
      <c r="F8" s="48" t="str">
        <f>IF(B8=D17, "", "Total TI Allowance (D17) / (1+ A/E Fee Percentage (B7) = Newly established percentage basis (B8)")</f>
        <v/>
      </c>
    </row>
    <row r="9" spans="1:6" x14ac:dyDescent="0.25">
      <c r="A9" s="59" t="s">
        <v>105</v>
      </c>
      <c r="B9" s="42">
        <v>0</v>
      </c>
      <c r="C9" s="45">
        <f>B9</f>
        <v>0</v>
      </c>
      <c r="D9" s="27">
        <f>MAX(C6,C8,C9)</f>
        <v>0</v>
      </c>
      <c r="F9" s="48" t="str">
        <f xml:space="preserve"> IF(AND(B6=0, B7=0, B9=0), "No A/E Fees have been input.  Please check cells B12, B13, and B15", IF(AND(C9 &gt;= C8, C9 &gt;= C6), "Flat Fee (B9) = A/E Fee (D9)", IF(AND(C6 &gt;= C8, C6 &gt;= C9), "Rate per USF (B6) * USF (B2) = A/E Fee (D15)", "Difference between Total TI Allowance (D17) and newly established base (B8) = A/E Fee (D9)")))</f>
        <v>No A/E Fees have been input.  Please check cells B12, B13, and B15</v>
      </c>
    </row>
    <row r="10" spans="1:6" x14ac:dyDescent="0.25">
      <c r="A10" s="59"/>
    </row>
    <row r="11" spans="1:6" x14ac:dyDescent="0.25">
      <c r="A11" s="59" t="s">
        <v>106</v>
      </c>
      <c r="B11" s="41">
        <v>0</v>
      </c>
      <c r="C11" s="23" t="s">
        <v>101</v>
      </c>
      <c r="E11" s="21">
        <v>2</v>
      </c>
    </row>
    <row r="12" spans="1:6" x14ac:dyDescent="0.25">
      <c r="A12" s="59" t="s">
        <v>113</v>
      </c>
      <c r="B12" s="44">
        <f>D17</f>
        <v>0</v>
      </c>
      <c r="D12" s="27">
        <f>B11*B12</f>
        <v>0</v>
      </c>
      <c r="F12" s="48" t="s">
        <v>119</v>
      </c>
    </row>
    <row r="13" spans="1:6" x14ac:dyDescent="0.25">
      <c r="A13" s="59"/>
    </row>
    <row r="14" spans="1:6" x14ac:dyDescent="0.25">
      <c r="A14" s="59" t="s">
        <v>107</v>
      </c>
      <c r="B14" s="42">
        <v>0</v>
      </c>
      <c r="D14" s="27">
        <f>B14</f>
        <v>0</v>
      </c>
    </row>
    <row r="15" spans="1:6" x14ac:dyDescent="0.25">
      <c r="A15" s="59"/>
    </row>
    <row r="16" spans="1:6" x14ac:dyDescent="0.25">
      <c r="A16" s="59" t="s">
        <v>108</v>
      </c>
      <c r="D16" s="27">
        <f>SUM(D4:D15)</f>
        <v>0</v>
      </c>
      <c r="F16" s="48" t="s">
        <v>120</v>
      </c>
    </row>
    <row r="17" spans="1:6" x14ac:dyDescent="0.25">
      <c r="A17" s="59" t="s">
        <v>109</v>
      </c>
      <c r="B17" s="65"/>
      <c r="D17" s="34">
        <f>Input!B15*Input!B35</f>
        <v>0</v>
      </c>
    </row>
    <row r="18" spans="1:6" ht="25.5" x14ac:dyDescent="0.3">
      <c r="A18" s="52" t="s">
        <v>110</v>
      </c>
      <c r="D18" s="47">
        <f>IF(D17&gt;0,D16/D17,0)</f>
        <v>0</v>
      </c>
      <c r="F18" s="48" t="s">
        <v>121</v>
      </c>
    </row>
    <row r="19" spans="1:6" x14ac:dyDescent="0.25">
      <c r="A19" s="59"/>
    </row>
    <row r="20" spans="1:6" x14ac:dyDescent="0.25">
      <c r="A20" s="59"/>
    </row>
    <row r="21" spans="1:6" x14ac:dyDescent="0.25">
      <c r="A21" s="59"/>
    </row>
    <row r="22" spans="1:6" x14ac:dyDescent="0.25">
      <c r="A22" s="59"/>
    </row>
    <row r="23" spans="1:6" x14ac:dyDescent="0.25">
      <c r="A23" s="59"/>
    </row>
    <row r="24" spans="1:6" x14ac:dyDescent="0.25">
      <c r="A24" s="59"/>
    </row>
    <row r="25" spans="1:6" x14ac:dyDescent="0.25">
      <c r="A25" s="59"/>
    </row>
    <row r="26" spans="1:6" x14ac:dyDescent="0.25">
      <c r="A26" s="59"/>
    </row>
  </sheetData>
  <customSheetViews>
    <customSheetView guid="{C5911901-EFDD-46D8-BB1D-E72FFF3D291E}" scale="85" showRuler="0">
      <selection activeCell="B10" sqref="B10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B4:C5"/>
  </mergeCells>
  <phoneticPr fontId="0" type="noConversion"/>
  <pageMargins left="0.18" right="0.2" top="0.51" bottom="0.47" header="0.5" footer="0.5"/>
  <pageSetup scale="88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</vt:lpstr>
      <vt:lpstr>PVA Calculation</vt:lpstr>
      <vt:lpstr>Stepped Rent Input</vt:lpstr>
      <vt:lpstr>Free Rent Input</vt:lpstr>
      <vt:lpstr>Fee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Marco Morez Spruill</cp:lastModifiedBy>
  <cp:lastPrinted>2009-05-20T12:46:37Z</cp:lastPrinted>
  <dcterms:created xsi:type="dcterms:W3CDTF">2004-10-11T12:44:54Z</dcterms:created>
  <dcterms:modified xsi:type="dcterms:W3CDTF">2022-11-28T19:34:25Z</dcterms:modified>
</cp:coreProperties>
</file>